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5480" windowHeight="10920" activeTab="3"/>
  </bookViews>
  <sheets>
    <sheet name="стр.1" sheetId="1" r:id="rId1"/>
    <sheet name="стр.5_6" sheetId="2" r:id="rId2"/>
    <sheet name="стр.7_9" sheetId="3" r:id="rId3"/>
    <sheet name="стр.10" sheetId="4" r:id="rId4"/>
  </sheets>
  <externalReferences>
    <externalReference r:id="rId7"/>
  </externalReferences>
  <definedNames>
    <definedName name="_xlnm.Print_Area" localSheetId="0">'стр.1'!$A$1:$EB$52</definedName>
    <definedName name="_xlnm.Print_Area" localSheetId="3">'стр.10'!$A$1:$CT$30</definedName>
    <definedName name="_xlnm.Print_Area" localSheetId="1">'стр.5_6'!$A$1:$FN$24</definedName>
    <definedName name="_xlnm.Print_Area" localSheetId="2">'стр.7_9'!$A$1:$EB$88</definedName>
  </definedNames>
  <calcPr fullCalcOnLoad="1"/>
</workbook>
</file>

<file path=xl/sharedStrings.xml><?xml version="1.0" encoding="utf-8"?>
<sst xmlns="http://schemas.openxmlformats.org/spreadsheetml/2006/main" count="274" uniqueCount="172">
  <si>
    <t>№
п/п</t>
  </si>
  <si>
    <t>Наименование расходов</t>
  </si>
  <si>
    <t>1</t>
  </si>
  <si>
    <t>2</t>
  </si>
  <si>
    <t>3</t>
  </si>
  <si>
    <t>Единица измерения</t>
  </si>
  <si>
    <t>Количество договоров</t>
  </si>
  <si>
    <t>Количество</t>
  </si>
  <si>
    <t>4</t>
  </si>
  <si>
    <t>Количество месяцев</t>
  </si>
  <si>
    <t>РАСЧЕТЫ</t>
  </si>
  <si>
    <t>к бюджетной смете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</si>
  <si>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</si>
  <si>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</si>
  <si>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</si>
  <si>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</si>
  <si>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</si>
  <si>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</si>
  <si>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</si>
  <si>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в том числе:</t>
  </si>
  <si>
    <t>1) Компенсационные выплаты, 
всего</t>
  </si>
  <si>
    <t>2) Стимулирующие выплаты, 
всего</t>
  </si>
  <si>
    <t>ИТОГО:</t>
  </si>
  <si>
    <t>ВСЕГО ПО ВИДУ РАСХОДОВ 111:</t>
  </si>
  <si>
    <t>государственных нужд"</t>
  </si>
  <si>
    <t>Потребле-
ние в год</t>
  </si>
  <si>
    <t>Тариф
(стоимость 
за единицу), 
руб.</t>
  </si>
  <si>
    <t>ВСЕГО ПО ВИДУ РАСХОДОВ 244:</t>
  </si>
  <si>
    <t>Цена за 
единицу 
руб.</t>
  </si>
  <si>
    <t>Вид расходов 244 "Прочая закупка товаров, работ и услуг для</t>
  </si>
  <si>
    <t>гКал.</t>
  </si>
  <si>
    <t>кВт/час</t>
  </si>
  <si>
    <t>куб.м.</t>
  </si>
  <si>
    <t xml:space="preserve">Муниципальное образование </t>
  </si>
  <si>
    <r>
      <t xml:space="preserve">                  </t>
    </r>
    <r>
      <rPr>
        <b/>
        <u val="single"/>
        <sz val="11"/>
        <rFont val="Times New Roman"/>
        <family val="1"/>
      </rPr>
      <t>Тужинский муниципальный район</t>
    </r>
  </si>
  <si>
    <t>Сумма на год, руб.
(гр. 2 х гр. 3)</t>
  </si>
  <si>
    <t>Абонетская оплата за номер</t>
  </si>
  <si>
    <t>Оплата междугородных, международных и местных телефонных соединний</t>
  </si>
  <si>
    <t>Надбавка за стаж</t>
  </si>
  <si>
    <t>Доплата до МРОТ</t>
  </si>
  <si>
    <t>Повышающий коэффициент к окладу</t>
  </si>
  <si>
    <t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запасов, всего в том числе:</t>
  </si>
  <si>
    <t>33638151</t>
  </si>
  <si>
    <t>Надбавка за категорию</t>
  </si>
  <si>
    <t>шт</t>
  </si>
  <si>
    <t>10951179</t>
  </si>
  <si>
    <t>1 ед.</t>
  </si>
  <si>
    <t>Сумма,  руб.
(гр. 2 х гр. 3)</t>
  </si>
  <si>
    <t>Скоросшиватели</t>
  </si>
  <si>
    <t>Штрих</t>
  </si>
  <si>
    <t>Скотч</t>
  </si>
  <si>
    <t>Тетрадь</t>
  </si>
  <si>
    <t>Сода кальц.</t>
  </si>
  <si>
    <t>пачка</t>
  </si>
  <si>
    <t>Перчатки резиновые</t>
  </si>
  <si>
    <t>пара</t>
  </si>
  <si>
    <t>Мешки для мусора</t>
  </si>
  <si>
    <t>Вид расходов 119 "Взносы по обязательному социальному страхованию на выплаты по оплате труда работников и иные выплаты работникам казённых учреждений"</t>
  </si>
  <si>
    <t>ВСЕГО ПО ВИДУ РАСХОДОВ 119:</t>
  </si>
  <si>
    <t>Выплаты пед.работникам по 1000 руб. (7,33 ставки)</t>
  </si>
  <si>
    <t>Оплата по окладам (должностным окладам), ставкам заработной платы, всего 8,83 ставки</t>
  </si>
  <si>
    <t>Оплата неисключительных прав использования Программы в определённых конфигурациях и с определённой функциональностью ООО "Компания СБиС - Вятка"</t>
  </si>
  <si>
    <t>шт.</t>
  </si>
  <si>
    <t>5001</t>
  </si>
  <si>
    <t>5003</t>
  </si>
  <si>
    <t>5004</t>
  </si>
  <si>
    <t>Вид расходов 111 "Фонд оплаты труда казённых учреждений"</t>
  </si>
  <si>
    <t>Сумма в месяц (согласно штатному расписанию), руб.</t>
  </si>
  <si>
    <t>Стоимость
за единицу,
 руб.</t>
  </si>
  <si>
    <t>Сумма на год, руб.</t>
  </si>
  <si>
    <t xml:space="preserve">Предусмотрно в соответствии с ЛБО   </t>
  </si>
  <si>
    <t>Сумма на год,  руб.
(гр. 5 х гр.6)</t>
  </si>
  <si>
    <t xml:space="preserve">Предусмотрено в соответствии с ЛБО  </t>
  </si>
  <si>
    <t>Стоимость на год, руб.</t>
  </si>
  <si>
    <t xml:space="preserve">Предусмотрено в соответствии с ЛБО     </t>
  </si>
  <si>
    <t xml:space="preserve">Предусмотрено в соответствии с ЛБО       </t>
  </si>
  <si>
    <t>Мероприятия по плану:</t>
  </si>
  <si>
    <t xml:space="preserve">Предусмотрено в соответствии с ЛБО         </t>
  </si>
  <si>
    <t>I. Код направления расходов 211 "Заработная плата"</t>
  </si>
  <si>
    <t>I. Код направления расходов 221 "Услуги связи"</t>
  </si>
  <si>
    <t>0703.010000219В.244</t>
  </si>
  <si>
    <t>Журналы</t>
  </si>
  <si>
    <t>МКУ ДО "ДДТ"</t>
  </si>
  <si>
    <t>Вид расходов 851 "Уплата налога на имущество и земельного налога"</t>
  </si>
  <si>
    <t>Остаточная стоимость основных средств, тыс. руб.</t>
  </si>
  <si>
    <t>Сумма исчисленного налога, подлежащего уплате, тыс. руб.
(гр. 2 х 2,2%)</t>
  </si>
  <si>
    <t xml:space="preserve">Предусмотрено в соответствии с ЛБО, в руб.     </t>
  </si>
  <si>
    <t>Налог на имущество</t>
  </si>
  <si>
    <t>ВСЕГО ПО ВИДУ РАСХОДОВ 851:</t>
  </si>
  <si>
    <t>Стоимость за 1 квартал, руб.</t>
  </si>
  <si>
    <t>Плата за негативное воздействие на окружающую среду</t>
  </si>
  <si>
    <t>Требование об уплате</t>
  </si>
  <si>
    <t>Сумма, руб.</t>
  </si>
  <si>
    <t xml:space="preserve">Предусмотрено в соответствии с ЛБО </t>
  </si>
  <si>
    <t>ВСЕГО ПО ВИДУ РАСХОДОВ 853:</t>
  </si>
  <si>
    <t>заведование кабинетом</t>
  </si>
  <si>
    <t>увеличение объема</t>
  </si>
  <si>
    <t>Заправка катриджа</t>
  </si>
  <si>
    <t>Сумма на год, руб.
(гр. 3 х гр. 4 )</t>
  </si>
  <si>
    <t>0701.010000219В.244</t>
  </si>
  <si>
    <t>Бумага Снегурочка</t>
  </si>
  <si>
    <t>Клей ПВА</t>
  </si>
  <si>
    <t>Клей карандаш</t>
  </si>
  <si>
    <t>Книги регистрации исход./вход.документов</t>
  </si>
  <si>
    <t>Ластик</t>
  </si>
  <si>
    <t>Карандаш чернографитный</t>
  </si>
  <si>
    <t>Мыло жидкое 5 литров</t>
  </si>
  <si>
    <t>Ручки шариковые</t>
  </si>
  <si>
    <t>Скобы №10</t>
  </si>
  <si>
    <t>Скобы №24</t>
  </si>
  <si>
    <t>Скрепки</t>
  </si>
  <si>
    <t>уп</t>
  </si>
  <si>
    <t>Скобы 12 мм</t>
  </si>
  <si>
    <t>Средство для уборки туалета</t>
  </si>
  <si>
    <t>Лоток для бумаг</t>
  </si>
  <si>
    <t>Батарейки</t>
  </si>
  <si>
    <t>Белизна</t>
  </si>
  <si>
    <t>Интернет</t>
  </si>
  <si>
    <t>0703.010000219В.853</t>
  </si>
  <si>
    <t>Вид расходов 853 "Уплата иных платежей"</t>
  </si>
  <si>
    <t>Размер начислений на выплаты по оплате труда в соответствии с действующими на дату составления   сметы нормативными правовыми актами</t>
  </si>
  <si>
    <t>5005</t>
  </si>
  <si>
    <t>0703.010000219А.851.2013; 0703.010000219В.851</t>
  </si>
  <si>
    <t>Приложение № 2 к порядку составления, утверждения и ведения бюджетных смет подведомственных учреждений – получателей (распорядителей) средств бюджета муниципального района, находящихся в ведении муниципального казенного учреждения «Управление образования администрации Тужинского муниципального района» от 12.12.2018 № 72-ОД</t>
  </si>
  <si>
    <t>Налог на имущество кредиторская задолженность 2018 года</t>
  </si>
  <si>
    <t>I. Код направления расходов 291 "Налоги, пошлины и сборы"</t>
  </si>
  <si>
    <t>Пени и штрафы за несвоевременную уплату налогов</t>
  </si>
  <si>
    <t>II. КОСГУ 292 "Штрафы за нарушение законодательства о налогах и сборах, законодательства о страховых взносах"</t>
  </si>
  <si>
    <t>II. Код направления расходов 223 "Коммунальные услуги"</t>
  </si>
  <si>
    <t>III. Код направления расходов 213 "Начисления на выплаты по оплате труда"</t>
  </si>
  <si>
    <t>Оплата на оказание услуг по проведению санитарно-противоэпидемических мероприятий</t>
  </si>
  <si>
    <t>III. Код направления расходов 225 "Работы, услуги по содержанию имущества"</t>
  </si>
  <si>
    <t>IV. Код направления расходов 226 "Прочие работы, услуги"</t>
  </si>
  <si>
    <t>VII. Код направления расходов 310 "Увеличение стоимости основных средств"</t>
  </si>
  <si>
    <t>XII. Код направления расходов 346 "Увеличение стоимости прочих оборотных запасов (материалов)"</t>
  </si>
  <si>
    <t>XIII.  Код направления расходов 349 "Увеличение стоимости прочих материальных запасов однократного применения"</t>
  </si>
  <si>
    <t>Предусмотрено в соответствии с ЛБО   (на 12 месяцев)</t>
  </si>
  <si>
    <t>Конкурс "Секреты мастерства"</t>
  </si>
  <si>
    <t xml:space="preserve">Минута славы </t>
  </si>
  <si>
    <t>5</t>
  </si>
  <si>
    <t>2020</t>
  </si>
  <si>
    <t>0703.010000219А.111; 0703.010000219Б.111; 0703.010000219В.111</t>
  </si>
  <si>
    <t>0703.010000219А.119; 0703.010000219Б.119;  0703.010000219В.119</t>
  </si>
  <si>
    <t>Оплата потребления теплоэнергии, включая КЗ 2019 года 0 руб.</t>
  </si>
  <si>
    <t xml:space="preserve">Оплата потребления электроэнергии </t>
  </si>
  <si>
    <t>Водоснабжение, включая КЗ 2019года 0 руб.</t>
  </si>
  <si>
    <t>Водоотведение, включая КЗ 2019 года 0 руб.</t>
  </si>
  <si>
    <t>5011</t>
  </si>
  <si>
    <t>Вывоз ТБО</t>
  </si>
  <si>
    <t>Оплата за техническое обслуживание ТСО     ЧОО "Сова" (1509,03 руб.*12мес.)</t>
  </si>
  <si>
    <t>Оплата по договору за охрану объекта с помощью ТСО и Б без выезда группы задержания г.Яранск (792,24 в месяц)</t>
  </si>
  <si>
    <t>Оплата охраны объекта с помощью ТСО с выездом дежурного подразделения (2043,11*12 мес.)</t>
  </si>
  <si>
    <t>Оплата за техническое обслуживание средств обеспечения пожарной безопасности зданий и сооружений ООО "Сова" (783р*12мес)</t>
  </si>
  <si>
    <t>Заочная райооная викторина "Их имена запомнят поколения"</t>
  </si>
  <si>
    <t>Интеллектуальная игра для дошкольников "Умники и умницы"</t>
  </si>
  <si>
    <t>6</t>
  </si>
  <si>
    <t>Конкурс "Хрустальная капелька"</t>
  </si>
  <si>
    <t>Интеллектуальная игра для дошкольников "Давайте, люди, никогда об этом не забудем"</t>
  </si>
  <si>
    <t>Надбавка за качество</t>
  </si>
  <si>
    <t>Расчёт платы за негативное воздействие на окружающую среду (2000)</t>
  </si>
  <si>
    <t xml:space="preserve">Програмное обеспечение "Аверс", </t>
  </si>
  <si>
    <t>Уничтожитель (шредер)</t>
  </si>
  <si>
    <t>X. Код направления расходов 344"Увеличение стоимости строительных материалов"</t>
  </si>
  <si>
    <t>Сумма на год, руб.
(гр. 3 х гр. 4)</t>
  </si>
  <si>
    <t>Краска Эмаль белая</t>
  </si>
  <si>
    <t>Краска для пола Эмаль коричневая</t>
  </si>
  <si>
    <t>Краска Акромар интерьерная</t>
  </si>
  <si>
    <t>Колер</t>
  </si>
  <si>
    <t>Электрический звонок</t>
  </si>
  <si>
    <t>Краска Эмаль желтая</t>
  </si>
  <si>
    <t>Кабель</t>
  </si>
  <si>
    <t>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</si>
</sst>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00000000000000"/>
    <numFmt numFmtId="180" formatCode="#,##0.0"/>
    <numFmt numFmtId="181" formatCode="#,##0.000000"/>
  </numFmts>
  <fonts count="42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6" xfId="0" applyFont="1" applyBorder="1" applyAlignment="1">
      <alignment/>
    </xf>
    <xf numFmtId="0" fontId="3" fillId="0" borderId="10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right" vertical="top" wrapText="1" shrinkToFit="1"/>
    </xf>
    <xf numFmtId="0" fontId="5" fillId="0" borderId="0" xfId="0" applyFont="1" applyBorder="1" applyAlignment="1">
      <alignment horizontal="righ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top"/>
    </xf>
    <xf numFmtId="180" fontId="3" fillId="0" borderId="18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4" fontId="3" fillId="0" borderId="17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center" vertical="top"/>
    </xf>
    <xf numFmtId="4" fontId="3" fillId="0" borderId="19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5" xfId="0" applyNumberFormat="1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justify" wrapText="1"/>
    </xf>
    <xf numFmtId="0" fontId="3" fillId="0" borderId="15" xfId="0" applyFont="1" applyBorder="1" applyAlignment="1">
      <alignment horizontal="left" vertical="top" indent="3"/>
    </xf>
    <xf numFmtId="4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 shrinkToFit="1"/>
    </xf>
    <xf numFmtId="0" fontId="3" fillId="0" borderId="17" xfId="0" applyFont="1" applyBorder="1" applyAlignment="1">
      <alignment horizontal="center" vertical="top" shrinkToFi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5" xfId="0" applyNumberFormat="1" applyFont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 shrinkToFit="1"/>
    </xf>
    <xf numFmtId="0" fontId="3" fillId="0" borderId="17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5" fillId="0" borderId="18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102;&#1076;&#1078;&#1077;&#1090;%20&#1085;&#1072;%202020-2022\&#1055;&#1083;&#1072;&#1085;&#1080;&#1088;&#1086;&#1074;&#1072;&#1085;&#1080;&#1077;%20&#1085;&#1072;%202020\&#1056;&#1072;&#1089;&#1095;&#1105;&#1090;&#1099;%202019&#1075;\&#1056;&#1072;&#1089;&#1095;&#1105;&#1090;&#1099;%20&#1044;&#1070;&#1057;&#1064;%20&#1085;&#1072;%202019%20&#1075;&#1086;&#1076;\&#1044;&#1070;&#1057;&#1064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5_6"/>
      <sheetName val="стр.7_9"/>
      <sheetName val="стр.10"/>
    </sheetNames>
    <sheetDataSet>
      <sheetData sheetId="2">
        <row r="79">
          <cell r="EL79">
            <v>113074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2"/>
  <sheetViews>
    <sheetView zoomScalePageLayoutView="0" workbookViewId="0" topLeftCell="A1">
      <selection activeCell="BM42" activeCellId="1" sqref="BM52:DQ52 BM42:DQ42"/>
    </sheetView>
  </sheetViews>
  <sheetFormatPr defaultColWidth="0.875" defaultRowHeight="12.75"/>
  <cols>
    <col min="1" max="31" width="0.875" style="3" customWidth="1"/>
    <col min="32" max="32" width="1.37890625" style="3" customWidth="1"/>
    <col min="33" max="16384" width="0.875" style="3" customWidth="1"/>
  </cols>
  <sheetData>
    <row r="1" spans="68:132" s="1" customFormat="1" ht="10.5" customHeight="1">
      <c r="BP1" s="121" t="s">
        <v>123</v>
      </c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</row>
    <row r="2" spans="68:132" s="1" customFormat="1" ht="10.5" customHeight="1"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</row>
    <row r="3" spans="68:132" s="1" customFormat="1" ht="24.75" customHeight="1"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</row>
    <row r="4" spans="68:132" ht="12" customHeight="1"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</row>
    <row r="5" spans="1:132" s="2" customFormat="1" ht="14.25" customHeight="1">
      <c r="A5" s="83" t="s">
        <v>10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</row>
    <row r="6" ht="12" customHeight="1"/>
    <row r="7" spans="1:132" s="2" customFormat="1" ht="14.25" customHeight="1">
      <c r="A7" s="83" t="s">
        <v>11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</row>
    <row r="8" spans="47:58" s="2" customFormat="1" ht="14.25" customHeight="1">
      <c r="AU8" s="5" t="s">
        <v>12</v>
      </c>
      <c r="AV8" s="111" t="s">
        <v>140</v>
      </c>
      <c r="AW8" s="111"/>
      <c r="AX8" s="111"/>
      <c r="AY8" s="111"/>
      <c r="AZ8" s="111"/>
      <c r="BA8" s="111"/>
      <c r="BB8" s="111"/>
      <c r="BC8" s="111"/>
      <c r="BD8" s="111"/>
      <c r="BE8" s="111"/>
      <c r="BF8" s="2" t="s">
        <v>13</v>
      </c>
    </row>
    <row r="9" spans="47:57" s="2" customFormat="1" ht="14.25" customHeight="1">
      <c r="AU9" s="5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15:132" s="4" customFormat="1" ht="21.75" customHeight="1">
      <c r="DK10" s="84" t="s">
        <v>14</v>
      </c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6"/>
    </row>
    <row r="11" spans="1:132" s="4" customFormat="1" ht="15">
      <c r="A11" s="7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02" t="s">
        <v>82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W11" s="4" t="s">
        <v>17</v>
      </c>
      <c r="DK11" s="87" t="s">
        <v>45</v>
      </c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9"/>
    </row>
    <row r="12" spans="1:132" s="4" customFormat="1" ht="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K12" s="90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2"/>
    </row>
    <row r="13" spans="115:132" s="4" customFormat="1" ht="6" customHeight="1">
      <c r="DK13" s="93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5"/>
    </row>
    <row r="14" spans="1:132" s="4" customFormat="1" ht="15">
      <c r="A14" s="7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2" t="s">
        <v>33</v>
      </c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7"/>
      <c r="BW14" s="4" t="s">
        <v>18</v>
      </c>
      <c r="DK14" s="87" t="s">
        <v>42</v>
      </c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9"/>
    </row>
    <row r="15" spans="1:132" s="4" customFormat="1" ht="17.25" customHeight="1">
      <c r="A15" s="76" t="s">
        <v>34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DK15" s="93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5"/>
    </row>
    <row r="16" s="4" customFormat="1" ht="15"/>
    <row r="17" s="4" customFormat="1" ht="15"/>
    <row r="18" spans="1:132" ht="13.5" customHeight="1">
      <c r="A18" s="76" t="s">
        <v>66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</row>
    <row r="19" ht="12.75" customHeight="1"/>
    <row r="20" spans="1:132" ht="13.5" customHeight="1">
      <c r="A20" s="76" t="s">
        <v>78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</row>
    <row r="21" spans="1:60" ht="12.75" customHeight="1">
      <c r="A21" s="46" t="s">
        <v>141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</row>
    <row r="22" spans="1:132" s="18" customFormat="1" ht="75" customHeight="1">
      <c r="A22" s="55" t="s">
        <v>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5" t="s">
        <v>67</v>
      </c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7"/>
      <c r="BI22" s="55" t="s">
        <v>9</v>
      </c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  <c r="CA22" s="55" t="s">
        <v>35</v>
      </c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7"/>
      <c r="DB22" s="55" t="s">
        <v>136</v>
      </c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7"/>
    </row>
    <row r="23" spans="1:132" s="18" customFormat="1" ht="14.25" customHeight="1">
      <c r="A23" s="103">
        <v>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5"/>
      <c r="AO23" s="103">
        <v>2</v>
      </c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5"/>
      <c r="BI23" s="103">
        <v>3</v>
      </c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5"/>
      <c r="CA23" s="103">
        <v>4</v>
      </c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5"/>
      <c r="DB23" s="103">
        <v>5</v>
      </c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5"/>
    </row>
    <row r="24" spans="1:132" s="18" customFormat="1" ht="45" customHeight="1">
      <c r="A24" s="9"/>
      <c r="B24" s="106" t="s">
        <v>60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67">
        <v>77621.81</v>
      </c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9"/>
      <c r="BI24" s="73">
        <v>12</v>
      </c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  <c r="CA24" s="67">
        <f>SUM(AO24*BI24)</f>
        <v>931461.72</v>
      </c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5"/>
      <c r="DB24" s="70">
        <f>CA24</f>
        <v>931461.72</v>
      </c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2"/>
    </row>
    <row r="25" spans="2:132" s="12" customFormat="1" ht="15">
      <c r="B25" s="122" t="s">
        <v>19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</row>
    <row r="26" spans="1:132" s="18" customFormat="1" ht="30" customHeight="1">
      <c r="A26" s="9"/>
      <c r="B26" s="106" t="s">
        <v>20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7"/>
      <c r="AO26" s="73">
        <f>AO29+AO30</f>
        <v>0</v>
      </c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5"/>
      <c r="BI26" s="73">
        <v>12</v>
      </c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  <c r="CA26" s="67">
        <f>CA29+CA30</f>
        <v>0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9"/>
      <c r="DB26" s="67">
        <f>DB29+DB30</f>
        <v>0</v>
      </c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9"/>
    </row>
    <row r="27" spans="1:132" s="18" customFormat="1" ht="15" customHeight="1">
      <c r="A27" s="10"/>
      <c r="B27" s="117" t="s">
        <v>19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8"/>
      <c r="AO27" s="96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8"/>
      <c r="CA27" s="77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9"/>
      <c r="DB27" s="77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9"/>
    </row>
    <row r="28" spans="1:132" s="18" customFormat="1" ht="14.25" customHeight="1">
      <c r="A28" s="11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10"/>
      <c r="AO28" s="99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1"/>
      <c r="BI28" s="99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1"/>
      <c r="CA28" s="80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2"/>
      <c r="DB28" s="80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2"/>
    </row>
    <row r="29" spans="1:132" s="18" customFormat="1" ht="14.25" customHeight="1">
      <c r="A29" s="9"/>
      <c r="B29" s="106" t="s">
        <v>95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7"/>
      <c r="AO29" s="67">
        <v>0</v>
      </c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9"/>
      <c r="BI29" s="73">
        <v>12</v>
      </c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  <c r="CA29" s="67">
        <f>AO29*BI29</f>
        <v>0</v>
      </c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9"/>
      <c r="DB29" s="70">
        <f>CA29</f>
        <v>0</v>
      </c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2"/>
    </row>
    <row r="30" spans="1:132" s="18" customFormat="1" ht="14.25" customHeight="1">
      <c r="A30" s="9"/>
      <c r="B30" s="106" t="s">
        <v>96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7"/>
      <c r="AO30" s="67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9"/>
      <c r="BI30" s="73">
        <v>12</v>
      </c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  <c r="CA30" s="67">
        <f>AO30*BI30</f>
        <v>0</v>
      </c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9"/>
      <c r="DB30" s="70">
        <f>CA30</f>
        <v>0</v>
      </c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2"/>
    </row>
    <row r="31" spans="1:132" s="18" customFormat="1" ht="30" customHeight="1">
      <c r="A31" s="9"/>
      <c r="B31" s="106" t="s">
        <v>21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7"/>
      <c r="AO31" s="77">
        <f>SUM(AO34+AO35+AO36+AO37+AO38+AO39)</f>
        <v>24041.719999999998</v>
      </c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9"/>
      <c r="BI31" s="96">
        <v>12</v>
      </c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8"/>
      <c r="CA31" s="67">
        <f>SUM(CA34:DA39)</f>
        <v>288500.64</v>
      </c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9"/>
      <c r="DB31" s="67">
        <f>SUM(DB34:EB39)</f>
        <v>268538.28</v>
      </c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9"/>
    </row>
    <row r="32" spans="1:132" s="18" customFormat="1" ht="15" customHeight="1">
      <c r="A32" s="10"/>
      <c r="B32" s="117" t="s">
        <v>19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8"/>
      <c r="AO32" s="77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9"/>
      <c r="BI32" s="96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8"/>
      <c r="CA32" s="77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  <c r="DB32" s="77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9"/>
    </row>
    <row r="33" spans="1:132" s="18" customFormat="1" ht="14.25" customHeight="1">
      <c r="A33" s="1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10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2"/>
      <c r="BI33" s="99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1"/>
      <c r="CA33" s="80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2"/>
      <c r="DB33" s="80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2"/>
    </row>
    <row r="34" spans="1:132" s="18" customFormat="1" ht="15.75" customHeight="1">
      <c r="A34" s="9"/>
      <c r="B34" s="106" t="s">
        <v>38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114">
        <v>8113.41</v>
      </c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6"/>
      <c r="BI34" s="73">
        <v>12</v>
      </c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  <c r="CA34" s="67">
        <f aca="true" t="shared" si="0" ref="CA34:CA39">SUM(AO34*BI34)</f>
        <v>97360.92</v>
      </c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9"/>
      <c r="DB34" s="70">
        <f>CA34</f>
        <v>97360.92</v>
      </c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2"/>
    </row>
    <row r="35" spans="1:132" s="18" customFormat="1" ht="14.25" customHeight="1">
      <c r="A35" s="9"/>
      <c r="B35" s="106" t="s">
        <v>158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7"/>
      <c r="AO35" s="114">
        <v>698.8</v>
      </c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73">
        <v>12</v>
      </c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  <c r="CA35" s="67">
        <f t="shared" si="0"/>
        <v>8385.599999999999</v>
      </c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9"/>
      <c r="DB35" s="70">
        <f>CA35</f>
        <v>8385.599999999999</v>
      </c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2"/>
    </row>
    <row r="36" spans="1:132" s="18" customFormat="1" ht="14.25" customHeight="1">
      <c r="A36" s="9"/>
      <c r="B36" s="106" t="s">
        <v>43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  <c r="AO36" s="114">
        <v>4518.89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6"/>
      <c r="BI36" s="73">
        <v>12</v>
      </c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  <c r="CA36" s="67">
        <f t="shared" si="0"/>
        <v>54226.68000000001</v>
      </c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9"/>
      <c r="DB36" s="70">
        <f>CA36</f>
        <v>54226.68000000001</v>
      </c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2"/>
    </row>
    <row r="37" spans="1:132" s="18" customFormat="1" ht="19.5" customHeight="1">
      <c r="A37" s="36"/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114">
        <f>6219.78+4054.09</f>
        <v>10273.869999999999</v>
      </c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73">
        <v>12</v>
      </c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  <c r="CA37" s="67">
        <f t="shared" si="0"/>
        <v>123286.43999999999</v>
      </c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9"/>
      <c r="DB37" s="70">
        <f>CA37-19962.36</f>
        <v>103324.07999999999</v>
      </c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2"/>
    </row>
    <row r="38" spans="1:132" s="18" customFormat="1" ht="32.25" customHeight="1">
      <c r="A38" s="36"/>
      <c r="B38" s="106" t="s">
        <v>59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7"/>
      <c r="AO38" s="114"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6"/>
      <c r="BI38" s="73">
        <v>12</v>
      </c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  <c r="CA38" s="67">
        <f t="shared" si="0"/>
        <v>0</v>
      </c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9"/>
      <c r="DB38" s="70">
        <f>CA38</f>
        <v>0</v>
      </c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2"/>
    </row>
    <row r="39" spans="1:132" s="18" customFormat="1" ht="19.5" customHeight="1">
      <c r="A39" s="36"/>
      <c r="B39" s="106" t="s">
        <v>40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7"/>
      <c r="AO39" s="114">
        <v>436.75</v>
      </c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6"/>
      <c r="BI39" s="73">
        <v>12</v>
      </c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  <c r="CA39" s="67">
        <f t="shared" si="0"/>
        <v>5241</v>
      </c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9"/>
      <c r="DB39" s="70">
        <f>CA39</f>
        <v>5241</v>
      </c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2"/>
    </row>
    <row r="40" spans="1:132" s="29" customFormat="1" ht="1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 t="s">
        <v>22</v>
      </c>
      <c r="BZ40" s="16"/>
      <c r="CA40" s="59">
        <f>SUM(CA31+CA24+CA26)</f>
        <v>1219962.3599999999</v>
      </c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1"/>
      <c r="DB40" s="59">
        <f>ROUND(SUM(DB31+DB24+DB26),2)</f>
        <v>1200000</v>
      </c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3"/>
    </row>
    <row r="41" spans="1:132" s="29" customFormat="1" ht="15" customHeight="1">
      <c r="A41" s="23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2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</row>
    <row r="42" spans="1:121" s="7" customFormat="1" ht="13.5" customHeight="1">
      <c r="A42" s="76" t="s">
        <v>23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123">
        <f>SUM(DB40)</f>
        <v>1200000</v>
      </c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</row>
    <row r="43" spans="1:121" s="7" customFormat="1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</row>
    <row r="44" spans="1:132" ht="28.5" customHeight="1">
      <c r="A44" s="120" t="s">
        <v>57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</row>
    <row r="45" spans="1:132" s="29" customFormat="1" ht="15" customHeight="1">
      <c r="A45" s="23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2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</row>
    <row r="46" spans="1:50" ht="13.5" customHeight="1">
      <c r="A46" s="51" t="s">
        <v>142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1:132" ht="13.5" customHeight="1">
      <c r="A47" s="76" t="s">
        <v>129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</row>
    <row r="48" spans="1:132" s="4" customFormat="1" ht="54" customHeight="1">
      <c r="A48" s="55" t="s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  <c r="CA48" s="58" t="s">
        <v>69</v>
      </c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 t="s">
        <v>136</v>
      </c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</row>
    <row r="49" spans="1:132" s="4" customFormat="1" ht="47.25" customHeight="1">
      <c r="A49" s="62" t="s">
        <v>120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  <c r="CA49" s="65">
        <f>(CA40)*0.302</f>
        <v>368428.63271999994</v>
      </c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6">
        <f>ROUND(CA49,2)-2428.63+900</f>
        <v>366900</v>
      </c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</row>
    <row r="50" spans="60:132" s="4" customFormat="1" ht="12.75" customHeight="1"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 t="s">
        <v>22</v>
      </c>
      <c r="BZ50" s="16"/>
      <c r="CA50" s="59">
        <f>CA49</f>
        <v>368428.63271999994</v>
      </c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1"/>
      <c r="DB50" s="59">
        <f>DB49</f>
        <v>366900</v>
      </c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1"/>
    </row>
    <row r="51" s="4" customFormat="1" ht="13.5" customHeight="1"/>
    <row r="52" spans="1:121" s="7" customFormat="1" ht="13.5" customHeight="1">
      <c r="A52" s="76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119">
        <f>DB50</f>
        <v>366900</v>
      </c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</row>
  </sheetData>
  <sheetProtection/>
  <mergeCells count="107">
    <mergeCell ref="BP1:EB4"/>
    <mergeCell ref="DK14:EB15"/>
    <mergeCell ref="B25:EB25"/>
    <mergeCell ref="CA22:DA22"/>
    <mergeCell ref="A42:BL42"/>
    <mergeCell ref="BM42:DQ42"/>
    <mergeCell ref="A23:AN23"/>
    <mergeCell ref="BI24:BZ24"/>
    <mergeCell ref="CA23:DA23"/>
    <mergeCell ref="CA30:DA30"/>
    <mergeCell ref="A44:EB44"/>
    <mergeCell ref="BI29:BZ29"/>
    <mergeCell ref="CA29:DA29"/>
    <mergeCell ref="CA34:DA34"/>
    <mergeCell ref="BI32:BZ33"/>
    <mergeCell ref="DB32:EB33"/>
    <mergeCell ref="BI31:BZ31"/>
    <mergeCell ref="B35:AN35"/>
    <mergeCell ref="DB34:EB34"/>
    <mergeCell ref="DB31:EB31"/>
    <mergeCell ref="B37:AN37"/>
    <mergeCell ref="AO37:BH37"/>
    <mergeCell ref="BI37:BZ37"/>
    <mergeCell ref="B34:AN34"/>
    <mergeCell ref="B36:AN36"/>
    <mergeCell ref="AO35:BH35"/>
    <mergeCell ref="BI35:BZ35"/>
    <mergeCell ref="AO36:BH36"/>
    <mergeCell ref="BI36:BZ36"/>
    <mergeCell ref="A52:BL52"/>
    <mergeCell ref="BM52:DQ52"/>
    <mergeCell ref="B39:AN39"/>
    <mergeCell ref="AO39:BH39"/>
    <mergeCell ref="B38:AN38"/>
    <mergeCell ref="AO38:BH38"/>
    <mergeCell ref="DB38:EB38"/>
    <mergeCell ref="BI38:BZ38"/>
    <mergeCell ref="CA38:DA38"/>
    <mergeCell ref="A47:EB47"/>
    <mergeCell ref="BI27:BZ28"/>
    <mergeCell ref="AO34:BH34"/>
    <mergeCell ref="CA31:DA31"/>
    <mergeCell ref="CA32:DA33"/>
    <mergeCell ref="CA27:DA28"/>
    <mergeCell ref="B30:AN30"/>
    <mergeCell ref="B27:AN27"/>
    <mergeCell ref="B32:AN32"/>
    <mergeCell ref="AO32:BH33"/>
    <mergeCell ref="BI34:BZ34"/>
    <mergeCell ref="A7:EB7"/>
    <mergeCell ref="AV8:BE8"/>
    <mergeCell ref="DB40:EB40"/>
    <mergeCell ref="AO22:BH22"/>
    <mergeCell ref="BI22:BZ22"/>
    <mergeCell ref="DB23:EB23"/>
    <mergeCell ref="DB22:EB22"/>
    <mergeCell ref="DB29:EB29"/>
    <mergeCell ref="AO23:BH23"/>
    <mergeCell ref="CA24:DA24"/>
    <mergeCell ref="B24:AN24"/>
    <mergeCell ref="B33:AN33"/>
    <mergeCell ref="AO29:BH29"/>
    <mergeCell ref="B29:AN29"/>
    <mergeCell ref="AO30:BH30"/>
    <mergeCell ref="BI30:BZ30"/>
    <mergeCell ref="B28:AN28"/>
    <mergeCell ref="BI26:BZ26"/>
    <mergeCell ref="AO31:BH31"/>
    <mergeCell ref="B31:AN31"/>
    <mergeCell ref="AG14:BR14"/>
    <mergeCell ref="BI23:BZ23"/>
    <mergeCell ref="AO26:BH26"/>
    <mergeCell ref="A22:AN22"/>
    <mergeCell ref="B26:AN26"/>
    <mergeCell ref="AO24:BH24"/>
    <mergeCell ref="A15:CP15"/>
    <mergeCell ref="A20:EB20"/>
    <mergeCell ref="DB26:EB26"/>
    <mergeCell ref="CA26:DA26"/>
    <mergeCell ref="A12:DG12"/>
    <mergeCell ref="A18:EB18"/>
    <mergeCell ref="DB30:EB30"/>
    <mergeCell ref="DB27:EB28"/>
    <mergeCell ref="A5:EB5"/>
    <mergeCell ref="DK10:EB10"/>
    <mergeCell ref="DK11:EB13"/>
    <mergeCell ref="DB24:EB24"/>
    <mergeCell ref="AO27:BH28"/>
    <mergeCell ref="AG11:BR11"/>
    <mergeCell ref="CA35:DA35"/>
    <mergeCell ref="CA40:DA40"/>
    <mergeCell ref="DB37:EB37"/>
    <mergeCell ref="BI39:BZ39"/>
    <mergeCell ref="CA39:DA39"/>
    <mergeCell ref="DB39:EB39"/>
    <mergeCell ref="CA36:DA36"/>
    <mergeCell ref="DB36:EB36"/>
    <mergeCell ref="CA37:DA37"/>
    <mergeCell ref="DB35:EB35"/>
    <mergeCell ref="A48:BZ48"/>
    <mergeCell ref="CA48:DA48"/>
    <mergeCell ref="DB48:EB48"/>
    <mergeCell ref="CA50:DA50"/>
    <mergeCell ref="DB50:EB50"/>
    <mergeCell ref="A49:BZ49"/>
    <mergeCell ref="CA49:DA49"/>
    <mergeCell ref="DB49:EB4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4"/>
  <sheetViews>
    <sheetView zoomScalePageLayoutView="0" workbookViewId="0" topLeftCell="A10">
      <selection activeCell="DU22" sqref="DU22:FN22"/>
    </sheetView>
  </sheetViews>
  <sheetFormatPr defaultColWidth="0.875" defaultRowHeight="12.75"/>
  <cols>
    <col min="1" max="6" width="0.875" style="3" customWidth="1"/>
    <col min="7" max="7" width="0.12890625" style="3" customWidth="1"/>
    <col min="8" max="24" width="0.875" style="3" hidden="1" customWidth="1"/>
    <col min="25" max="25" width="5.75390625" style="3" customWidth="1"/>
    <col min="26" max="47" width="0.875" style="3" customWidth="1"/>
    <col min="48" max="16384" width="0.875" style="3" customWidth="1"/>
  </cols>
  <sheetData>
    <row r="1" spans="1:170" ht="13.5" customHeight="1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</row>
    <row r="2" spans="1:170" ht="13.5" customHeight="1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</row>
    <row r="3" ht="12.75" customHeight="1"/>
    <row r="4" spans="1:170" ht="13.5" customHeight="1">
      <c r="A4" s="76" t="s">
        <v>79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</row>
    <row r="5" spans="1:170" s="17" customFormat="1" ht="12.75" customHeight="1">
      <c r="A5" s="24"/>
      <c r="B5" s="148" t="s">
        <v>80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26"/>
      <c r="BL5" s="26"/>
      <c r="BM5" s="26"/>
      <c r="BN5" s="26"/>
      <c r="BO5" s="26"/>
      <c r="BP5" s="26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3"/>
      <c r="CC5" s="23"/>
      <c r="CD5" s="23"/>
      <c r="CE5" s="23"/>
      <c r="CF5" s="23"/>
      <c r="CG5" s="23"/>
      <c r="CH5" s="23"/>
      <c r="CJ5" s="23"/>
      <c r="CK5" s="23"/>
      <c r="CL5" s="23"/>
      <c r="CM5" s="23"/>
      <c r="CN5" s="23"/>
      <c r="CO5" s="23"/>
      <c r="CP5" s="23"/>
      <c r="CQ5" s="23"/>
      <c r="CR5" s="23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3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18" customFormat="1" ht="45" customHeight="1">
      <c r="A6" s="55" t="s">
        <v>0</v>
      </c>
      <c r="B6" s="56"/>
      <c r="C6" s="56"/>
      <c r="D6" s="56"/>
      <c r="E6" s="56"/>
      <c r="F6" s="57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55" t="s">
        <v>1</v>
      </c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7"/>
      <c r="BH6" s="55" t="s">
        <v>5</v>
      </c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7"/>
      <c r="BZ6" s="55" t="s">
        <v>68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7"/>
      <c r="CT6" s="55" t="s">
        <v>69</v>
      </c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7"/>
      <c r="DU6" s="55" t="s">
        <v>70</v>
      </c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7"/>
    </row>
    <row r="7" spans="1:170" s="18" customFormat="1" ht="14.25" customHeight="1">
      <c r="A7" s="103">
        <v>1</v>
      </c>
      <c r="B7" s="104"/>
      <c r="C7" s="104"/>
      <c r="D7" s="104"/>
      <c r="E7" s="104"/>
      <c r="F7" s="105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103">
        <v>2</v>
      </c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5"/>
      <c r="BH7" s="103">
        <v>3</v>
      </c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5"/>
      <c r="BZ7" s="103">
        <v>4</v>
      </c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5"/>
      <c r="CT7" s="103">
        <v>5</v>
      </c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5"/>
      <c r="DU7" s="103">
        <v>6</v>
      </c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5"/>
    </row>
    <row r="8" spans="1:170" s="18" customFormat="1" ht="30" customHeight="1">
      <c r="A8" s="141" t="s">
        <v>2</v>
      </c>
      <c r="B8" s="142"/>
      <c r="C8" s="142"/>
      <c r="D8" s="142"/>
      <c r="E8" s="142"/>
      <c r="F8" s="143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150" t="s">
        <v>36</v>
      </c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2"/>
      <c r="BH8" s="73" t="s">
        <v>46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5"/>
      <c r="BZ8" s="73">
        <v>480</v>
      </c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5"/>
      <c r="CT8" s="132">
        <f>SUM(BZ8*12)</f>
        <v>5760</v>
      </c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4"/>
      <c r="DU8" s="70">
        <f>CT8/2</f>
        <v>2880</v>
      </c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2"/>
    </row>
    <row r="9" spans="1:170" s="18" customFormat="1" ht="43.5" customHeight="1">
      <c r="A9" s="141" t="s">
        <v>3</v>
      </c>
      <c r="B9" s="142"/>
      <c r="C9" s="142"/>
      <c r="D9" s="142"/>
      <c r="E9" s="142"/>
      <c r="F9" s="143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144" t="s">
        <v>37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7"/>
      <c r="BH9" s="103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5"/>
      <c r="BZ9" s="103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5"/>
      <c r="CT9" s="145">
        <v>2000</v>
      </c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7"/>
      <c r="DU9" s="70">
        <v>500</v>
      </c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2"/>
    </row>
    <row r="10" spans="1:170" s="18" customFormat="1" ht="29.25" customHeight="1">
      <c r="A10" s="141" t="s">
        <v>4</v>
      </c>
      <c r="B10" s="142"/>
      <c r="C10" s="142"/>
      <c r="D10" s="142"/>
      <c r="E10" s="142"/>
      <c r="F10" s="14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44" t="s">
        <v>117</v>
      </c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3">
        <v>1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5"/>
      <c r="BZ10" s="103">
        <v>880</v>
      </c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5"/>
      <c r="CT10" s="132">
        <f>BZ10*12</f>
        <v>10560</v>
      </c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4"/>
      <c r="DU10" s="70">
        <f>CT10/2</f>
        <v>5280</v>
      </c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2"/>
    </row>
    <row r="11" spans="1:170" s="29" customFormat="1" ht="14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13" t="s">
        <v>22</v>
      </c>
      <c r="CS11" s="22"/>
      <c r="CT11" s="124">
        <f>SUM(CT8:DT9)</f>
        <v>7760</v>
      </c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6"/>
      <c r="DU11" s="59">
        <f>SUM(DU8:FN10)</f>
        <v>8660</v>
      </c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3"/>
    </row>
    <row r="12" spans="1:170" s="17" customFormat="1" ht="12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3"/>
      <c r="CC12" s="23"/>
      <c r="CD12" s="23"/>
      <c r="CE12" s="23"/>
      <c r="CF12" s="23"/>
      <c r="CG12" s="23"/>
      <c r="CH12" s="23"/>
      <c r="CJ12" s="23"/>
      <c r="CK12" s="23"/>
      <c r="CL12" s="23"/>
      <c r="CM12" s="23"/>
      <c r="CN12" s="23"/>
      <c r="CO12" s="23"/>
      <c r="CP12" s="23"/>
      <c r="CQ12" s="23"/>
      <c r="CR12" s="23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3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17" customFormat="1" ht="14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3"/>
      <c r="CC13" s="23"/>
      <c r="CD13" s="23"/>
      <c r="CE13" s="23"/>
      <c r="CF13" s="23"/>
      <c r="CG13" s="23"/>
      <c r="CH13" s="23"/>
      <c r="CJ13" s="23"/>
      <c r="CK13" s="23"/>
      <c r="CL13" s="23"/>
      <c r="CM13" s="23"/>
      <c r="CN13" s="23"/>
      <c r="CO13" s="23"/>
      <c r="CP13" s="23"/>
      <c r="CQ13" s="23"/>
      <c r="CR13" s="23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3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ht="13.5" customHeight="1">
      <c r="A14" s="76" t="s">
        <v>128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</row>
    <row r="15" spans="1:55" ht="12.75" customHeight="1">
      <c r="A15" s="102" t="s">
        <v>80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</row>
    <row r="16" spans="1:170" s="18" customFormat="1" ht="60" customHeight="1">
      <c r="A16" s="55" t="s">
        <v>0</v>
      </c>
      <c r="B16" s="56"/>
      <c r="C16" s="56"/>
      <c r="D16" s="56"/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34"/>
      <c r="Z16" s="55" t="s">
        <v>1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5" t="s">
        <v>5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7"/>
      <c r="BQ16" s="55" t="s">
        <v>25</v>
      </c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7"/>
      <c r="CE16" s="55" t="s">
        <v>26</v>
      </c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7"/>
      <c r="CT16" s="55" t="s">
        <v>71</v>
      </c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7"/>
      <c r="DU16" s="55" t="s">
        <v>72</v>
      </c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7"/>
    </row>
    <row r="17" spans="1:170" s="18" customFormat="1" ht="15">
      <c r="A17" s="103">
        <v>1</v>
      </c>
      <c r="B17" s="104"/>
      <c r="C17" s="104"/>
      <c r="D17" s="104"/>
      <c r="E17" s="104"/>
      <c r="F17" s="10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129">
        <v>3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1"/>
      <c r="BD17" s="129">
        <v>4</v>
      </c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1"/>
      <c r="BQ17" s="129">
        <v>5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1"/>
      <c r="CE17" s="129">
        <v>6</v>
      </c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1"/>
      <c r="CT17" s="55">
        <v>7</v>
      </c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7"/>
      <c r="DU17" s="129">
        <v>8</v>
      </c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1"/>
    </row>
    <row r="18" spans="1:170" s="18" customFormat="1" ht="50.25" customHeight="1">
      <c r="A18" s="141" t="s">
        <v>2</v>
      </c>
      <c r="B18" s="142"/>
      <c r="C18" s="142"/>
      <c r="D18" s="142"/>
      <c r="E18" s="142"/>
      <c r="F18" s="14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 t="s">
        <v>63</v>
      </c>
      <c r="Z18" s="144" t="s">
        <v>143</v>
      </c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7"/>
      <c r="BD18" s="135" t="s">
        <v>30</v>
      </c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7"/>
      <c r="BQ18" s="103">
        <v>39</v>
      </c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5"/>
      <c r="CE18" s="103">
        <v>1912.3</v>
      </c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5"/>
      <c r="CT18" s="138">
        <f>SUM(BQ18*CE18)</f>
        <v>74579.7</v>
      </c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40"/>
      <c r="DU18" s="132">
        <f>CT18-4924.7</f>
        <v>69655</v>
      </c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4"/>
    </row>
    <row r="19" spans="1:170" s="18" customFormat="1" ht="79.5" customHeight="1">
      <c r="A19" s="141" t="s">
        <v>3</v>
      </c>
      <c r="B19" s="142"/>
      <c r="C19" s="142"/>
      <c r="D19" s="142"/>
      <c r="E19" s="142"/>
      <c r="F19" s="1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 t="s">
        <v>64</v>
      </c>
      <c r="Z19" s="144" t="s">
        <v>144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7"/>
      <c r="BD19" s="135" t="s">
        <v>31</v>
      </c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7"/>
      <c r="BQ19" s="103">
        <v>2500</v>
      </c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5"/>
      <c r="CE19" s="103">
        <v>8.45</v>
      </c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5"/>
      <c r="CT19" s="138">
        <f>SUM(BQ19*CE19)</f>
        <v>21125</v>
      </c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40"/>
      <c r="DU19" s="132">
        <f>CT19</f>
        <v>21125</v>
      </c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4"/>
    </row>
    <row r="20" spans="1:170" s="18" customFormat="1" ht="39" customHeight="1">
      <c r="A20" s="141" t="s">
        <v>4</v>
      </c>
      <c r="B20" s="142"/>
      <c r="C20" s="142"/>
      <c r="D20" s="142"/>
      <c r="E20" s="142"/>
      <c r="F20" s="1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 t="s">
        <v>65</v>
      </c>
      <c r="Z20" s="144" t="s">
        <v>145</v>
      </c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7"/>
      <c r="BD20" s="135" t="s">
        <v>32</v>
      </c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7"/>
      <c r="BQ20" s="103">
        <v>120</v>
      </c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5"/>
      <c r="CE20" s="103">
        <v>28.7</v>
      </c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5"/>
      <c r="CT20" s="138">
        <f>SUM(BQ20*CE20)</f>
        <v>3444</v>
      </c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40"/>
      <c r="DU20" s="132">
        <f>CT20</f>
        <v>3444</v>
      </c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4"/>
    </row>
    <row r="21" spans="1:170" s="18" customFormat="1" ht="33" customHeight="1">
      <c r="A21" s="141" t="s">
        <v>8</v>
      </c>
      <c r="B21" s="142"/>
      <c r="C21" s="142"/>
      <c r="D21" s="142"/>
      <c r="E21" s="142"/>
      <c r="F21" s="1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 t="s">
        <v>121</v>
      </c>
      <c r="Z21" s="144" t="s">
        <v>146</v>
      </c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7"/>
      <c r="BD21" s="135" t="s">
        <v>32</v>
      </c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7"/>
      <c r="BQ21" s="103">
        <v>120</v>
      </c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5"/>
      <c r="CE21" s="103">
        <v>65.04</v>
      </c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5"/>
      <c r="CT21" s="138">
        <f>SUM(BQ21*CE21)</f>
        <v>7804.800000000001</v>
      </c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40"/>
      <c r="DU21" s="132">
        <f>CT21+0.2</f>
        <v>7805.000000000001</v>
      </c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4"/>
    </row>
    <row r="22" spans="1:170" s="18" customFormat="1" ht="33" customHeight="1">
      <c r="A22" s="141" t="s">
        <v>139</v>
      </c>
      <c r="B22" s="142"/>
      <c r="C22" s="142"/>
      <c r="D22" s="142"/>
      <c r="E22" s="142"/>
      <c r="F22" s="1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 t="s">
        <v>147</v>
      </c>
      <c r="Z22" s="144" t="s">
        <v>148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7"/>
      <c r="BD22" s="135" t="s">
        <v>32</v>
      </c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7"/>
      <c r="BQ22" s="103">
        <v>1</v>
      </c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5"/>
      <c r="CE22" s="103">
        <v>971</v>
      </c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5"/>
      <c r="CT22" s="138">
        <f>SUM(BQ22*CE22)</f>
        <v>971</v>
      </c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40"/>
      <c r="DU22" s="132">
        <f>CT22</f>
        <v>971</v>
      </c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4"/>
    </row>
    <row r="23" spans="1:170" s="29" customFormat="1" ht="14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3"/>
      <c r="CC23" s="23"/>
      <c r="CD23" s="23"/>
      <c r="CE23" s="127" t="s">
        <v>22</v>
      </c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8"/>
      <c r="CT23" s="124">
        <f>SUM(CT18:DT22)</f>
        <v>107924.5</v>
      </c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6"/>
      <c r="DU23" s="124">
        <f>SUM(DU18:FN22)</f>
        <v>103000</v>
      </c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6"/>
    </row>
    <row r="24" spans="1:170" s="17" customFormat="1" ht="14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3"/>
      <c r="CC24" s="23"/>
      <c r="CD24" s="23"/>
      <c r="CE24" s="23"/>
      <c r="CF24" s="23"/>
      <c r="CG24" s="23"/>
      <c r="CH24" s="23"/>
      <c r="CJ24" s="23"/>
      <c r="CK24" s="23"/>
      <c r="CL24" s="23"/>
      <c r="CM24" s="23"/>
      <c r="CN24" s="23"/>
      <c r="CO24" s="23"/>
      <c r="CP24" s="23"/>
      <c r="CQ24" s="23"/>
      <c r="CR24" s="23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3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</sheetData>
  <sheetProtection/>
  <mergeCells count="91">
    <mergeCell ref="A22:F22"/>
    <mergeCell ref="Z22:BC22"/>
    <mergeCell ref="BD22:BP22"/>
    <mergeCell ref="BQ22:CD22"/>
    <mergeCell ref="CE22:CS22"/>
    <mergeCell ref="CT22:DT22"/>
    <mergeCell ref="A10:F10"/>
    <mergeCell ref="Z10:BG10"/>
    <mergeCell ref="G16:X16"/>
    <mergeCell ref="CE16:CS16"/>
    <mergeCell ref="A14:FN14"/>
    <mergeCell ref="BD16:BP16"/>
    <mergeCell ref="DU16:FN16"/>
    <mergeCell ref="Z16:BC16"/>
    <mergeCell ref="BH7:BY7"/>
    <mergeCell ref="BZ7:CS7"/>
    <mergeCell ref="CT8:DT8"/>
    <mergeCell ref="DU9:FN9"/>
    <mergeCell ref="DU11:FN11"/>
    <mergeCell ref="BH9:BY9"/>
    <mergeCell ref="BH10:BY10"/>
    <mergeCell ref="BZ10:CS10"/>
    <mergeCell ref="CT10:DT10"/>
    <mergeCell ref="DU10:FN10"/>
    <mergeCell ref="A21:F21"/>
    <mergeCell ref="BD21:BP21"/>
    <mergeCell ref="CE21:CS21"/>
    <mergeCell ref="CE17:CS17"/>
    <mergeCell ref="DU7:FN7"/>
    <mergeCell ref="DU8:FN8"/>
    <mergeCell ref="BZ8:CS8"/>
    <mergeCell ref="BH8:BY8"/>
    <mergeCell ref="Z8:BG8"/>
    <mergeCell ref="CT11:DT11"/>
    <mergeCell ref="A1:FN1"/>
    <mergeCell ref="A2:FN2"/>
    <mergeCell ref="A8:F8"/>
    <mergeCell ref="A6:F6"/>
    <mergeCell ref="A7:F7"/>
    <mergeCell ref="CT23:DT23"/>
    <mergeCell ref="A17:F17"/>
    <mergeCell ref="A18:F18"/>
    <mergeCell ref="BQ19:CD19"/>
    <mergeCell ref="BQ18:CD18"/>
    <mergeCell ref="A19:F19"/>
    <mergeCell ref="BQ21:CD21"/>
    <mergeCell ref="DU20:FN20"/>
    <mergeCell ref="CT20:DT20"/>
    <mergeCell ref="DU6:FN6"/>
    <mergeCell ref="CT6:DT6"/>
    <mergeCell ref="CT7:DT7"/>
    <mergeCell ref="A16:F16"/>
    <mergeCell ref="A15:BC15"/>
    <mergeCell ref="CT19:DT19"/>
    <mergeCell ref="BZ6:CS6"/>
    <mergeCell ref="B5:BJ5"/>
    <mergeCell ref="Z6:BG6"/>
    <mergeCell ref="Z19:BC19"/>
    <mergeCell ref="Z7:BG7"/>
    <mergeCell ref="Z20:BC20"/>
    <mergeCell ref="BZ9:CS9"/>
    <mergeCell ref="Z9:BG9"/>
    <mergeCell ref="Z17:BC17"/>
    <mergeCell ref="BD17:BP17"/>
    <mergeCell ref="Z21:BC21"/>
    <mergeCell ref="BQ20:CD20"/>
    <mergeCell ref="A4:FN4"/>
    <mergeCell ref="DU18:FN18"/>
    <mergeCell ref="CE19:CS19"/>
    <mergeCell ref="DU19:FN19"/>
    <mergeCell ref="BD19:BP19"/>
    <mergeCell ref="CT17:DT17"/>
    <mergeCell ref="CT16:DT16"/>
    <mergeCell ref="BH6:BY6"/>
    <mergeCell ref="A9:F9"/>
    <mergeCell ref="Z18:BC18"/>
    <mergeCell ref="CT9:DT9"/>
    <mergeCell ref="CE20:CS20"/>
    <mergeCell ref="BQ17:CD17"/>
    <mergeCell ref="BQ16:CD16"/>
    <mergeCell ref="BD20:BP20"/>
    <mergeCell ref="CT18:DT18"/>
    <mergeCell ref="A20:F20"/>
    <mergeCell ref="CE18:CS18"/>
    <mergeCell ref="DU23:FN23"/>
    <mergeCell ref="CE23:CS23"/>
    <mergeCell ref="DU17:FN17"/>
    <mergeCell ref="DU21:FN21"/>
    <mergeCell ref="BD18:BP18"/>
    <mergeCell ref="CT21:DT21"/>
    <mergeCell ref="DU22:FN22"/>
  </mergeCells>
  <printOptions/>
  <pageMargins left="0.7874015748031497" right="0.5118110236220472" top="0.5905511811023623" bottom="0.31496062992125984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P94"/>
  <sheetViews>
    <sheetView view="pageBreakPreview" zoomScale="106" zoomScaleSheetLayoutView="106" zoomScalePageLayoutView="0" workbookViewId="0" topLeftCell="A56">
      <selection activeCell="A77" sqref="A77:F85"/>
    </sheetView>
  </sheetViews>
  <sheetFormatPr defaultColWidth="0.875" defaultRowHeight="12.75"/>
  <cols>
    <col min="1" max="132" width="0.875" style="3" customWidth="1"/>
    <col min="133" max="133" width="0.12890625" style="3" customWidth="1"/>
    <col min="134" max="137" width="0.875" style="3" customWidth="1"/>
    <col min="138" max="138" width="8.625" style="3" bestFit="1" customWidth="1"/>
    <col min="139" max="154" width="0.875" style="3" customWidth="1"/>
    <col min="155" max="155" width="11.25390625" style="3" bestFit="1" customWidth="1"/>
    <col min="156" max="16384" width="0.875" style="3" customWidth="1"/>
  </cols>
  <sheetData>
    <row r="1" s="4" customFormat="1" ht="3" customHeight="1"/>
    <row r="2" spans="1:132" ht="13.5" customHeight="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</row>
    <row r="3" spans="1:132" s="17" customFormat="1" ht="14.25">
      <c r="A3" s="177" t="s">
        <v>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3"/>
      <c r="BJ3" s="23"/>
      <c r="BK3" s="23"/>
      <c r="BL3" s="23"/>
      <c r="BM3" s="23"/>
      <c r="BN3" s="23"/>
      <c r="BO3" s="23"/>
      <c r="BQ3" s="23"/>
      <c r="BR3" s="23"/>
      <c r="BS3" s="23"/>
      <c r="BT3" s="23"/>
      <c r="BU3" s="23"/>
      <c r="BV3" s="23"/>
      <c r="BW3" s="23"/>
      <c r="BX3" s="23"/>
      <c r="BY3" s="23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3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</row>
    <row r="4" spans="1:132" s="18" customFormat="1" ht="33.75" customHeight="1">
      <c r="A4" s="55" t="s">
        <v>0</v>
      </c>
      <c r="B4" s="104"/>
      <c r="C4" s="104"/>
      <c r="D4" s="104"/>
      <c r="E4" s="104"/>
      <c r="F4" s="105"/>
      <c r="G4" s="55" t="s">
        <v>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7"/>
      <c r="BI4" s="55" t="s">
        <v>6</v>
      </c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7"/>
      <c r="CA4" s="55" t="s">
        <v>73</v>
      </c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7"/>
      <c r="DB4" s="55" t="s">
        <v>74</v>
      </c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7"/>
    </row>
    <row r="5" spans="1:132" s="18" customFormat="1" ht="15">
      <c r="A5" s="103">
        <v>1</v>
      </c>
      <c r="B5" s="104"/>
      <c r="C5" s="104"/>
      <c r="D5" s="104"/>
      <c r="E5" s="104"/>
      <c r="F5" s="105"/>
      <c r="G5" s="103">
        <v>2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5"/>
      <c r="BI5" s="103">
        <v>3</v>
      </c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5"/>
      <c r="CA5" s="103">
        <v>4</v>
      </c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103">
        <v>5</v>
      </c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5"/>
    </row>
    <row r="6" spans="1:132" s="18" customFormat="1" ht="54.75" customHeight="1">
      <c r="A6" s="156" t="s">
        <v>2</v>
      </c>
      <c r="B6" s="157"/>
      <c r="C6" s="157"/>
      <c r="D6" s="157"/>
      <c r="E6" s="157"/>
      <c r="F6" s="158"/>
      <c r="G6" s="9"/>
      <c r="H6" s="174" t="s">
        <v>130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5"/>
      <c r="BI6" s="73">
        <v>1</v>
      </c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5"/>
      <c r="CA6" s="132">
        <v>3000</v>
      </c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4"/>
      <c r="DB6" s="67">
        <v>0</v>
      </c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9"/>
    </row>
    <row r="7" spans="1:132" s="18" customFormat="1" ht="45" customHeight="1">
      <c r="A7" s="156" t="s">
        <v>3</v>
      </c>
      <c r="B7" s="157"/>
      <c r="C7" s="157"/>
      <c r="D7" s="157"/>
      <c r="E7" s="157"/>
      <c r="F7" s="158"/>
      <c r="G7" s="9"/>
      <c r="H7" s="174" t="s">
        <v>149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5"/>
      <c r="BI7" s="73">
        <v>1</v>
      </c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5"/>
      <c r="CA7" s="132">
        <f>1509.03*12</f>
        <v>18108.36</v>
      </c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4"/>
      <c r="DB7" s="67">
        <f>1509.03*5+0.85</f>
        <v>7546</v>
      </c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9"/>
    </row>
    <row r="8" spans="1:132" s="18" customFormat="1" ht="62.25" customHeight="1">
      <c r="A8" s="156" t="s">
        <v>4</v>
      </c>
      <c r="B8" s="157"/>
      <c r="C8" s="157"/>
      <c r="D8" s="157"/>
      <c r="E8" s="157"/>
      <c r="F8" s="158"/>
      <c r="G8" s="9"/>
      <c r="H8" s="174" t="s">
        <v>152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5"/>
      <c r="BI8" s="73">
        <v>1</v>
      </c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5"/>
      <c r="CA8" s="132">
        <f>783*12</f>
        <v>9396</v>
      </c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67">
        <f>783*5</f>
        <v>3915</v>
      </c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9"/>
    </row>
    <row r="9" spans="1:132" s="18" customFormat="1" ht="15">
      <c r="A9" s="156" t="s">
        <v>8</v>
      </c>
      <c r="B9" s="157"/>
      <c r="C9" s="157"/>
      <c r="D9" s="157"/>
      <c r="E9" s="157"/>
      <c r="F9" s="158"/>
      <c r="G9" s="9"/>
      <c r="H9" s="174" t="s">
        <v>97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5"/>
      <c r="BI9" s="73">
        <v>1</v>
      </c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5"/>
      <c r="CA9" s="132">
        <v>700</v>
      </c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  <c r="DB9" s="67">
        <v>0</v>
      </c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9"/>
    </row>
    <row r="10" spans="77:132" s="29" customFormat="1" ht="14.25">
      <c r="BY10" s="30" t="s">
        <v>22</v>
      </c>
      <c r="CA10" s="124">
        <f>SUM(CA6:DA9)</f>
        <v>31204.36</v>
      </c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  <c r="DB10" s="59">
        <f>SUM(DB6:EB9)</f>
        <v>11461</v>
      </c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3"/>
    </row>
    <row r="12" spans="1:132" ht="13.5" customHeight="1">
      <c r="A12" s="76" t="s">
        <v>132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</row>
    <row r="13" spans="1:132" s="17" customFormat="1" ht="14.25">
      <c r="A13" s="24"/>
      <c r="B13" s="148" t="s">
        <v>80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3"/>
      <c r="BJ13" s="23"/>
      <c r="BK13" s="23"/>
      <c r="BL13" s="23"/>
      <c r="BM13" s="23"/>
      <c r="BN13" s="23"/>
      <c r="BO13" s="23"/>
      <c r="BQ13" s="23"/>
      <c r="BR13" s="23"/>
      <c r="BS13" s="23"/>
      <c r="BT13" s="23"/>
      <c r="BU13" s="23"/>
      <c r="BV13" s="23"/>
      <c r="BW13" s="23"/>
      <c r="BX13" s="23"/>
      <c r="BY13" s="23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3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</row>
    <row r="14" spans="1:132" s="18" customFormat="1" ht="30" customHeight="1">
      <c r="A14" s="55" t="s">
        <v>0</v>
      </c>
      <c r="B14" s="104"/>
      <c r="C14" s="104"/>
      <c r="D14" s="104"/>
      <c r="E14" s="104"/>
      <c r="F14" s="105"/>
      <c r="G14" s="55" t="s">
        <v>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7"/>
      <c r="BJ14" s="55" t="s">
        <v>6</v>
      </c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  <c r="CA14" s="55" t="s">
        <v>73</v>
      </c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7"/>
      <c r="DB14" s="55" t="s">
        <v>75</v>
      </c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7"/>
    </row>
    <row r="15" spans="1:132" s="18" customFormat="1" ht="15">
      <c r="A15" s="103">
        <v>1</v>
      </c>
      <c r="B15" s="104"/>
      <c r="C15" s="104"/>
      <c r="D15" s="104"/>
      <c r="E15" s="104"/>
      <c r="F15" s="105"/>
      <c r="G15" s="103">
        <v>2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5"/>
      <c r="BJ15" s="103">
        <v>3</v>
      </c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5"/>
      <c r="CA15" s="103">
        <v>4</v>
      </c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  <c r="DB15" s="103">
        <v>5</v>
      </c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5"/>
    </row>
    <row r="16" spans="1:132" s="18" customFormat="1" ht="64.5" customHeight="1">
      <c r="A16" s="156" t="s">
        <v>2</v>
      </c>
      <c r="B16" s="157"/>
      <c r="C16" s="157"/>
      <c r="D16" s="157"/>
      <c r="E16" s="157"/>
      <c r="F16" s="158"/>
      <c r="G16" s="9"/>
      <c r="H16" s="165" t="s">
        <v>150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6"/>
      <c r="BJ16" s="73">
        <v>1</v>
      </c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  <c r="CA16" s="67">
        <f>792.24*12</f>
        <v>9506.880000000001</v>
      </c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9"/>
      <c r="DB16" s="67">
        <f>792.24*5+0.8</f>
        <v>3962</v>
      </c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9"/>
    </row>
    <row r="17" spans="1:132" s="18" customFormat="1" ht="47.25" customHeight="1">
      <c r="A17" s="156" t="s">
        <v>3</v>
      </c>
      <c r="B17" s="157"/>
      <c r="C17" s="157"/>
      <c r="D17" s="157"/>
      <c r="E17" s="157"/>
      <c r="F17" s="158"/>
      <c r="G17" s="9"/>
      <c r="H17" s="165" t="s">
        <v>151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  <c r="BJ17" s="73">
        <v>1</v>
      </c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  <c r="CA17" s="67">
        <f>2043.11*12</f>
        <v>24517.32</v>
      </c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9"/>
      <c r="DB17" s="67">
        <f>2043.11*5+0.45</f>
        <v>10216</v>
      </c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9"/>
    </row>
    <row r="18" spans="1:132" s="18" customFormat="1" ht="35.25" customHeight="1">
      <c r="A18" s="156" t="s">
        <v>4</v>
      </c>
      <c r="B18" s="157"/>
      <c r="C18" s="157"/>
      <c r="D18" s="157"/>
      <c r="E18" s="157"/>
      <c r="F18" s="158"/>
      <c r="G18" s="36"/>
      <c r="H18" s="165" t="s">
        <v>159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6"/>
      <c r="BJ18" s="73">
        <v>1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  <c r="CA18" s="70">
        <v>2000</v>
      </c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2"/>
      <c r="DB18" s="70">
        <v>0</v>
      </c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2"/>
    </row>
    <row r="19" spans="1:132" s="18" customFormat="1" ht="47.25" customHeight="1">
      <c r="A19" s="156" t="s">
        <v>8</v>
      </c>
      <c r="B19" s="157"/>
      <c r="C19" s="157"/>
      <c r="D19" s="157"/>
      <c r="E19" s="157"/>
      <c r="F19" s="158"/>
      <c r="G19" s="36"/>
      <c r="H19" s="188" t="s">
        <v>61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9"/>
      <c r="BJ19" s="73">
        <v>1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  <c r="CA19" s="70">
        <v>1000</v>
      </c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2"/>
      <c r="DB19" s="70">
        <v>0</v>
      </c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2"/>
    </row>
    <row r="20" spans="1:132" s="18" customFormat="1" ht="33.75" customHeight="1">
      <c r="A20" s="156" t="s">
        <v>139</v>
      </c>
      <c r="B20" s="157"/>
      <c r="C20" s="157"/>
      <c r="D20" s="157"/>
      <c r="E20" s="157"/>
      <c r="F20" s="158"/>
      <c r="G20" s="36"/>
      <c r="H20" s="165" t="s">
        <v>160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73">
        <v>1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  <c r="CA20" s="67">
        <v>19000</v>
      </c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9"/>
      <c r="DB20" s="67">
        <v>0</v>
      </c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</row>
    <row r="21" spans="1:132" s="29" customFormat="1" ht="14.25">
      <c r="A21" s="28"/>
      <c r="B21" s="28"/>
      <c r="C21" s="28"/>
      <c r="D21" s="28"/>
      <c r="E21" s="28"/>
      <c r="F21" s="28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13" t="s">
        <v>22</v>
      </c>
      <c r="BZ21" s="22"/>
      <c r="CA21" s="124">
        <f>SUM(CA16:DA20)</f>
        <v>56024.2</v>
      </c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6"/>
      <c r="DB21" s="59">
        <f>SUM(DB16:EB20)</f>
        <v>14178</v>
      </c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3"/>
    </row>
    <row r="23" spans="1:133" ht="13.5" customHeight="1">
      <c r="A23" s="76" t="s">
        <v>133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27"/>
    </row>
    <row r="24" spans="1:133" ht="13.5" customHeight="1">
      <c r="A24" s="102" t="s">
        <v>99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EC24" s="27"/>
    </row>
    <row r="25" spans="1:133" ht="13.5" customHeight="1">
      <c r="A25" s="55" t="s">
        <v>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  <c r="AK25" s="55" t="s">
        <v>5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7"/>
      <c r="AX25" s="55" t="s">
        <v>7</v>
      </c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 t="s">
        <v>28</v>
      </c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  <c r="CA25" s="58" t="s">
        <v>98</v>
      </c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5" t="s">
        <v>93</v>
      </c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7"/>
      <c r="EC25" s="27"/>
    </row>
    <row r="26" spans="1:133" ht="13.5" customHeight="1">
      <c r="A26" s="129">
        <v>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1"/>
      <c r="AK26" s="129">
        <v>2</v>
      </c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1"/>
      <c r="AX26" s="129">
        <v>3</v>
      </c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1"/>
      <c r="BL26" s="129">
        <v>4</v>
      </c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1"/>
      <c r="CA26" s="129">
        <v>5</v>
      </c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1"/>
      <c r="DB26" s="164">
        <v>6</v>
      </c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27"/>
    </row>
    <row r="27" spans="1:133" ht="13.5" customHeight="1">
      <c r="A27" s="144" t="s">
        <v>161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7"/>
      <c r="AK27" s="55" t="s">
        <v>62</v>
      </c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7"/>
      <c r="AX27" s="103">
        <v>1</v>
      </c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5"/>
      <c r="BL27" s="145">
        <v>3730</v>
      </c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7"/>
      <c r="CA27" s="145">
        <v>3730</v>
      </c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7"/>
      <c r="DB27" s="145">
        <v>0</v>
      </c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7"/>
      <c r="EC27" s="27"/>
    </row>
    <row r="28" spans="64:133" ht="13.5" customHeight="1">
      <c r="BL28" s="159" t="s">
        <v>22</v>
      </c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60"/>
      <c r="CA28" s="161">
        <f>SUM(CA27:DA27)</f>
        <v>3730</v>
      </c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61">
        <f>SUM(DB27:EB27)</f>
        <v>0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3"/>
      <c r="EC28" s="27"/>
    </row>
    <row r="29" spans="64:133" ht="13.5" customHeight="1"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7"/>
    </row>
    <row r="30" spans="1:133" ht="13.5" customHeight="1">
      <c r="A30" s="76" t="s">
        <v>162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27"/>
    </row>
    <row r="31" spans="1:133" ht="13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EC31" s="27"/>
    </row>
    <row r="32" spans="1:133" ht="33" customHeight="1">
      <c r="A32" s="55" t="s">
        <v>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  <c r="AK32" s="55" t="s">
        <v>5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5" t="s">
        <v>7</v>
      </c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7"/>
      <c r="BL32" s="55" t="s">
        <v>28</v>
      </c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  <c r="CA32" s="58" t="s">
        <v>163</v>
      </c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5" t="s">
        <v>72</v>
      </c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7"/>
      <c r="EC32" s="27"/>
    </row>
    <row r="33" spans="1:133" ht="13.5" customHeight="1">
      <c r="A33" s="129">
        <v>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1"/>
      <c r="AK33" s="129">
        <v>2</v>
      </c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1"/>
      <c r="AX33" s="129">
        <v>3</v>
      </c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1"/>
      <c r="BL33" s="129">
        <v>4</v>
      </c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1"/>
      <c r="CA33" s="129">
        <v>5</v>
      </c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1"/>
      <c r="DB33" s="164">
        <v>6</v>
      </c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27"/>
    </row>
    <row r="34" spans="1:133" ht="13.5" customHeight="1">
      <c r="A34" s="150" t="s">
        <v>164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2"/>
      <c r="AK34" s="55" t="s">
        <v>62</v>
      </c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7"/>
      <c r="AX34" s="103">
        <v>2</v>
      </c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5"/>
      <c r="BL34" s="145">
        <v>250</v>
      </c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7"/>
      <c r="CA34" s="145">
        <f>AX34*BL34</f>
        <v>500</v>
      </c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7"/>
      <c r="DB34" s="145">
        <v>0</v>
      </c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7"/>
      <c r="EC34" s="27"/>
    </row>
    <row r="35" spans="1:133" ht="30" customHeight="1">
      <c r="A35" s="150" t="s">
        <v>165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2"/>
      <c r="AK35" s="55" t="s">
        <v>62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7"/>
      <c r="AX35" s="103">
        <v>4</v>
      </c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5"/>
      <c r="BL35" s="145">
        <v>250</v>
      </c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7"/>
      <c r="CA35" s="145">
        <f>AX35*BL35</f>
        <v>1000</v>
      </c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7"/>
      <c r="DB35" s="145">
        <v>0</v>
      </c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7"/>
      <c r="EC35" s="27"/>
    </row>
    <row r="36" spans="1:133" ht="15.75" customHeight="1">
      <c r="A36" s="150" t="s">
        <v>166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  <c r="AK36" s="55" t="s">
        <v>62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7"/>
      <c r="AX36" s="103">
        <v>5</v>
      </c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5"/>
      <c r="BL36" s="145">
        <v>200</v>
      </c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7"/>
      <c r="CA36" s="145">
        <f>AX36*BL36</f>
        <v>1000</v>
      </c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7"/>
      <c r="DB36" s="145">
        <v>0</v>
      </c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7"/>
      <c r="EC36" s="27"/>
    </row>
    <row r="37" spans="1:133" ht="13.5" customHeight="1">
      <c r="A37" s="150" t="s">
        <v>167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55" t="s">
        <v>62</v>
      </c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7"/>
      <c r="AX37" s="103">
        <v>12</v>
      </c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5"/>
      <c r="BL37" s="145">
        <v>30</v>
      </c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7"/>
      <c r="CA37" s="145">
        <f>AX37*BL37</f>
        <v>360</v>
      </c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7"/>
      <c r="DB37" s="145">
        <v>0</v>
      </c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7"/>
      <c r="EC37" s="27"/>
    </row>
    <row r="38" spans="1:133" ht="13.5" customHeight="1">
      <c r="A38" s="150" t="s">
        <v>169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55" t="s">
        <v>62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7"/>
      <c r="AX38" s="103">
        <v>1</v>
      </c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5"/>
      <c r="BL38" s="145">
        <v>150</v>
      </c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7"/>
      <c r="CA38" s="145">
        <f>AX38*BL38</f>
        <v>150</v>
      </c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7"/>
      <c r="DB38" s="145">
        <v>0</v>
      </c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7"/>
      <c r="EC38" s="27"/>
    </row>
    <row r="39" spans="1:133" ht="13.5" customHeight="1">
      <c r="A39" s="150" t="s">
        <v>170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197" t="s">
        <v>171</v>
      </c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9"/>
      <c r="AX39" s="73">
        <v>5</v>
      </c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5"/>
      <c r="BL39" s="73">
        <v>20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  <c r="CA39" s="200">
        <f>AX39*BL39</f>
        <v>100</v>
      </c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2"/>
      <c r="DB39" s="145">
        <v>0</v>
      </c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7"/>
      <c r="EC39" s="27"/>
    </row>
    <row r="40" spans="65:133" ht="13.5" customHeight="1">
      <c r="BM40" s="19" t="s">
        <v>22</v>
      </c>
      <c r="BN40" s="13"/>
      <c r="BO40" s="13"/>
      <c r="BP40" s="13"/>
      <c r="BQ40" s="13"/>
      <c r="BR40" s="13"/>
      <c r="BS40" s="21"/>
      <c r="BT40" s="21"/>
      <c r="BU40" s="21"/>
      <c r="BV40" s="21"/>
      <c r="BW40" s="21"/>
      <c r="BX40" s="21"/>
      <c r="BY40" s="29"/>
      <c r="BZ40" s="22"/>
      <c r="CA40" s="171">
        <f>SUM(CA34:DA39)</f>
        <v>3110</v>
      </c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3"/>
      <c r="DB40" s="203">
        <f>SUM(DB34:EB34)</f>
        <v>0</v>
      </c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7"/>
    </row>
    <row r="41" spans="65:133" ht="13.5" customHeight="1">
      <c r="BM41" s="24"/>
      <c r="BN41" s="23"/>
      <c r="BO41" s="23"/>
      <c r="BP41" s="23"/>
      <c r="BQ41" s="23"/>
      <c r="BR41" s="23"/>
      <c r="BS41" s="27"/>
      <c r="BT41" s="27"/>
      <c r="BU41" s="27"/>
      <c r="BV41" s="27"/>
      <c r="BW41" s="27"/>
      <c r="BX41" s="27"/>
      <c r="BY41" s="29"/>
      <c r="BZ41" s="27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7"/>
    </row>
    <row r="42" spans="1:132" ht="13.5" customHeight="1">
      <c r="A42" s="76" t="s">
        <v>134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</row>
    <row r="43" spans="1:45" ht="15">
      <c r="A43" s="102" t="s">
        <v>80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</row>
    <row r="44" spans="1:132" s="18" customFormat="1" ht="45.75" customHeight="1">
      <c r="A44" s="55" t="s">
        <v>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7"/>
      <c r="AK44" s="55" t="s">
        <v>5</v>
      </c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5" t="s">
        <v>7</v>
      </c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  <c r="BL44" s="55" t="s">
        <v>28</v>
      </c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7"/>
      <c r="CA44" s="55" t="s">
        <v>47</v>
      </c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7"/>
      <c r="DB44" s="55" t="s">
        <v>72</v>
      </c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7"/>
    </row>
    <row r="45" spans="1:132" s="18" customFormat="1" ht="15">
      <c r="A45" s="129">
        <v>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1"/>
      <c r="AK45" s="129">
        <v>2</v>
      </c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1"/>
      <c r="AX45" s="129">
        <v>3</v>
      </c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1"/>
      <c r="BL45" s="129">
        <v>4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1"/>
      <c r="CA45" s="129">
        <v>5</v>
      </c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1"/>
      <c r="DB45" s="164">
        <v>6</v>
      </c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</row>
    <row r="46" spans="1:132" s="18" customFormat="1" ht="148.5" customHeight="1">
      <c r="A46" s="9"/>
      <c r="B46" s="106" t="s">
        <v>41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55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7"/>
      <c r="AX46" s="103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5"/>
      <c r="BL46" s="103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5"/>
      <c r="CA46" s="103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5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</row>
    <row r="47" spans="1:132" s="18" customFormat="1" ht="15">
      <c r="A47" s="11"/>
      <c r="B47" s="109" t="s">
        <v>100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/>
      <c r="AK47" s="167" t="s">
        <v>53</v>
      </c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9"/>
      <c r="AX47" s="103">
        <v>5</v>
      </c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5"/>
      <c r="BL47" s="103">
        <v>250</v>
      </c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5"/>
      <c r="CA47" s="145">
        <f>SUM(AX47*BL47)</f>
        <v>1250</v>
      </c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7"/>
      <c r="DB47" s="145">
        <v>0</v>
      </c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7"/>
    </row>
    <row r="48" spans="1:132" s="18" customFormat="1" ht="15">
      <c r="A48" s="11"/>
      <c r="B48" s="106" t="s">
        <v>81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55" t="s">
        <v>44</v>
      </c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103">
        <v>10</v>
      </c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5"/>
      <c r="BL48" s="103">
        <v>40</v>
      </c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5"/>
      <c r="CA48" s="145">
        <f aca="true" t="shared" si="0" ref="CA48:CA70">SUM(AX48*BL48)</f>
        <v>400</v>
      </c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7"/>
      <c r="DB48" s="145">
        <v>0</v>
      </c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7"/>
    </row>
    <row r="49" spans="1:132" s="18" customFormat="1" ht="15">
      <c r="A49" s="9"/>
      <c r="B49" s="106" t="s">
        <v>48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55" t="s">
        <v>44</v>
      </c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/>
      <c r="AX49" s="103">
        <v>20</v>
      </c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5"/>
      <c r="BL49" s="103">
        <v>19</v>
      </c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5"/>
      <c r="CA49" s="145">
        <f t="shared" si="0"/>
        <v>380</v>
      </c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7"/>
      <c r="DB49" s="145">
        <v>0</v>
      </c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7"/>
    </row>
    <row r="50" spans="1:132" s="18" customFormat="1" ht="15">
      <c r="A50" s="9"/>
      <c r="B50" s="106" t="s">
        <v>51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55" t="s">
        <v>44</v>
      </c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103">
        <v>10</v>
      </c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5"/>
      <c r="BL50" s="103">
        <v>8.5</v>
      </c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5"/>
      <c r="CA50" s="145">
        <f t="shared" si="0"/>
        <v>85</v>
      </c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7"/>
      <c r="DB50" s="145">
        <v>0</v>
      </c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7"/>
    </row>
    <row r="51" spans="1:132" s="18" customFormat="1" ht="15" customHeight="1">
      <c r="A51" s="54"/>
      <c r="B51" s="106" t="s">
        <v>101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55" t="s">
        <v>44</v>
      </c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103">
        <v>10</v>
      </c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5"/>
      <c r="BL51" s="103">
        <v>36</v>
      </c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5"/>
      <c r="CA51" s="145">
        <f t="shared" si="0"/>
        <v>360</v>
      </c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7"/>
      <c r="DB51" s="145">
        <v>0</v>
      </c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7"/>
    </row>
    <row r="52" spans="1:132" s="18" customFormat="1" ht="15" customHeight="1">
      <c r="A52" s="54"/>
      <c r="B52" s="106" t="s">
        <v>102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5" t="s">
        <v>44</v>
      </c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7"/>
      <c r="AX52" s="103">
        <v>5</v>
      </c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5"/>
      <c r="BL52" s="103">
        <v>20</v>
      </c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5"/>
      <c r="CA52" s="145">
        <f t="shared" si="0"/>
        <v>100</v>
      </c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7"/>
      <c r="DB52" s="145">
        <v>0</v>
      </c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7"/>
    </row>
    <row r="53" spans="1:132" s="18" customFormat="1" ht="15" customHeight="1">
      <c r="A53" s="54"/>
      <c r="B53" s="106" t="s">
        <v>103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55" t="s">
        <v>44</v>
      </c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/>
      <c r="AX53" s="103">
        <v>2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5"/>
      <c r="BL53" s="103">
        <v>145</v>
      </c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5"/>
      <c r="CA53" s="145">
        <f t="shared" si="0"/>
        <v>290</v>
      </c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7"/>
      <c r="DB53" s="145">
        <v>0</v>
      </c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7"/>
    </row>
    <row r="54" spans="1:132" s="18" customFormat="1" ht="15" customHeight="1">
      <c r="A54" s="54"/>
      <c r="B54" s="106" t="s">
        <v>104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55" t="s">
        <v>44</v>
      </c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/>
      <c r="AX54" s="103">
        <v>5</v>
      </c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5"/>
      <c r="BL54" s="103">
        <v>8</v>
      </c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5"/>
      <c r="CA54" s="145">
        <f t="shared" si="0"/>
        <v>40</v>
      </c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7"/>
      <c r="DB54" s="145">
        <v>0</v>
      </c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7"/>
    </row>
    <row r="55" spans="1:132" s="18" customFormat="1" ht="15" customHeight="1">
      <c r="A55" s="54"/>
      <c r="B55" s="106" t="s">
        <v>105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7"/>
      <c r="AK55" s="55" t="s">
        <v>44</v>
      </c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/>
      <c r="AX55" s="103">
        <v>20</v>
      </c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5"/>
      <c r="BL55" s="103">
        <v>5</v>
      </c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5"/>
      <c r="CA55" s="145">
        <f t="shared" si="0"/>
        <v>100</v>
      </c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7"/>
      <c r="DB55" s="145">
        <v>0</v>
      </c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7"/>
    </row>
    <row r="56" spans="1:132" s="18" customFormat="1" ht="15" customHeight="1">
      <c r="A56" s="54"/>
      <c r="B56" s="106" t="s">
        <v>50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7"/>
      <c r="AK56" s="55" t="s">
        <v>44</v>
      </c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103">
        <v>3</v>
      </c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5"/>
      <c r="BL56" s="103">
        <v>50</v>
      </c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5"/>
      <c r="CA56" s="145">
        <f t="shared" si="0"/>
        <v>150</v>
      </c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7"/>
      <c r="DB56" s="145">
        <v>0</v>
      </c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7"/>
    </row>
    <row r="57" spans="1:132" s="18" customFormat="1" ht="15" customHeight="1">
      <c r="A57" s="54"/>
      <c r="B57" s="106" t="s">
        <v>107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55" t="s">
        <v>44</v>
      </c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/>
      <c r="AX57" s="103">
        <v>20</v>
      </c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5"/>
      <c r="BL57" s="103">
        <v>10</v>
      </c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5"/>
      <c r="CA57" s="145">
        <f t="shared" si="0"/>
        <v>200</v>
      </c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7"/>
      <c r="DB57" s="145">
        <v>0</v>
      </c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7"/>
    </row>
    <row r="58" spans="1:132" s="18" customFormat="1" ht="15" customHeight="1">
      <c r="A58" s="54"/>
      <c r="B58" s="106" t="s">
        <v>49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7"/>
      <c r="AK58" s="55" t="s">
        <v>44</v>
      </c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/>
      <c r="AX58" s="103">
        <v>5</v>
      </c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5"/>
      <c r="BL58" s="103">
        <v>25</v>
      </c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5"/>
      <c r="CA58" s="145">
        <f t="shared" si="0"/>
        <v>125</v>
      </c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7"/>
      <c r="DB58" s="145">
        <v>0</v>
      </c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7"/>
    </row>
    <row r="59" spans="1:132" s="18" customFormat="1" ht="15" customHeight="1">
      <c r="A59" s="54"/>
      <c r="B59" s="106" t="s">
        <v>106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7"/>
      <c r="AK59" s="55" t="s">
        <v>62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103">
        <v>1</v>
      </c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5"/>
      <c r="BL59" s="103">
        <v>230</v>
      </c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5"/>
      <c r="CA59" s="145">
        <f t="shared" si="0"/>
        <v>230</v>
      </c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7"/>
      <c r="DB59" s="145">
        <v>0</v>
      </c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7"/>
    </row>
    <row r="60" spans="1:132" s="18" customFormat="1" ht="15" customHeight="1">
      <c r="A60" s="54"/>
      <c r="B60" s="106" t="s">
        <v>116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7"/>
      <c r="AK60" s="55" t="s">
        <v>44</v>
      </c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103">
        <v>2</v>
      </c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5"/>
      <c r="BL60" s="103">
        <v>31</v>
      </c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5"/>
      <c r="CA60" s="145">
        <f t="shared" si="0"/>
        <v>62</v>
      </c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7"/>
      <c r="DB60" s="145">
        <v>0</v>
      </c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7"/>
    </row>
    <row r="61" spans="1:132" s="18" customFormat="1" ht="15" customHeight="1">
      <c r="A61" s="207"/>
      <c r="B61" s="106" t="s">
        <v>52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7"/>
      <c r="AK61" s="55" t="s">
        <v>53</v>
      </c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103">
        <v>2</v>
      </c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5"/>
      <c r="BL61" s="103">
        <v>45</v>
      </c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5"/>
      <c r="CA61" s="145">
        <f t="shared" si="0"/>
        <v>90</v>
      </c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7"/>
      <c r="DB61" s="145">
        <v>0</v>
      </c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7"/>
    </row>
    <row r="62" spans="1:132" s="18" customFormat="1" ht="15" customHeight="1">
      <c r="A62" s="207"/>
      <c r="B62" s="106" t="s">
        <v>113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7"/>
      <c r="AK62" s="55" t="s">
        <v>44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/>
      <c r="AX62" s="103">
        <v>3</v>
      </c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5"/>
      <c r="BL62" s="103">
        <v>66</v>
      </c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5"/>
      <c r="CA62" s="145">
        <f t="shared" si="0"/>
        <v>198</v>
      </c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7"/>
      <c r="DB62" s="145">
        <v>0</v>
      </c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7"/>
    </row>
    <row r="63" spans="1:132" s="18" customFormat="1" ht="15" customHeight="1">
      <c r="A63" s="207"/>
      <c r="B63" s="106" t="s">
        <v>54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55" t="s">
        <v>55</v>
      </c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103">
        <v>5</v>
      </c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5"/>
      <c r="BL63" s="103">
        <v>48</v>
      </c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5"/>
      <c r="CA63" s="145">
        <f t="shared" si="0"/>
        <v>240</v>
      </c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7"/>
      <c r="DB63" s="145">
        <v>0</v>
      </c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7"/>
    </row>
    <row r="64" spans="1:132" s="18" customFormat="1" ht="15" customHeight="1">
      <c r="A64" s="207"/>
      <c r="B64" s="106" t="s">
        <v>115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5" t="s">
        <v>44</v>
      </c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103">
        <v>5</v>
      </c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5"/>
      <c r="BL64" s="103">
        <v>27</v>
      </c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5"/>
      <c r="CA64" s="145">
        <f t="shared" si="0"/>
        <v>135</v>
      </c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7"/>
      <c r="DB64" s="145">
        <v>0</v>
      </c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7"/>
    </row>
    <row r="65" spans="1:132" s="18" customFormat="1" ht="15" customHeight="1">
      <c r="A65" s="207"/>
      <c r="B65" s="106" t="s">
        <v>114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5" t="s">
        <v>44</v>
      </c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/>
      <c r="AX65" s="103">
        <v>3</v>
      </c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5"/>
      <c r="BL65" s="103">
        <v>70</v>
      </c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5"/>
      <c r="CA65" s="145">
        <f t="shared" si="0"/>
        <v>210</v>
      </c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7"/>
      <c r="DB65" s="145">
        <v>0</v>
      </c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7"/>
    </row>
    <row r="66" spans="1:132" s="18" customFormat="1" ht="15" customHeight="1">
      <c r="A66" s="207"/>
      <c r="B66" s="106" t="s">
        <v>110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5" t="s">
        <v>111</v>
      </c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/>
      <c r="AX66" s="103">
        <v>5</v>
      </c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5"/>
      <c r="BL66" s="103">
        <v>13</v>
      </c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5"/>
      <c r="CA66" s="145">
        <f t="shared" si="0"/>
        <v>65</v>
      </c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7"/>
      <c r="DB66" s="145">
        <v>0</v>
      </c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7"/>
    </row>
    <row r="67" spans="1:132" s="18" customFormat="1" ht="15" customHeight="1">
      <c r="A67" s="207"/>
      <c r="B67" s="106" t="s">
        <v>108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5" t="s">
        <v>44</v>
      </c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103">
        <v>3</v>
      </c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5"/>
      <c r="BL67" s="103">
        <v>10</v>
      </c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5"/>
      <c r="CA67" s="145">
        <f t="shared" si="0"/>
        <v>30</v>
      </c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7"/>
      <c r="DB67" s="145">
        <v>0</v>
      </c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7"/>
    </row>
    <row r="68" spans="1:132" s="18" customFormat="1" ht="15" customHeight="1">
      <c r="A68" s="207"/>
      <c r="B68" s="106" t="s">
        <v>109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5" t="s">
        <v>44</v>
      </c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/>
      <c r="AX68" s="103">
        <v>2</v>
      </c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5"/>
      <c r="BL68" s="103">
        <v>20</v>
      </c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5"/>
      <c r="CA68" s="145">
        <f t="shared" si="0"/>
        <v>40</v>
      </c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7"/>
      <c r="DB68" s="145">
        <v>0</v>
      </c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7"/>
    </row>
    <row r="69" spans="1:132" s="18" customFormat="1" ht="15" customHeight="1">
      <c r="A69" s="207"/>
      <c r="B69" s="106" t="s">
        <v>112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5" t="s">
        <v>44</v>
      </c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103">
        <v>5</v>
      </c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5"/>
      <c r="BL69" s="103">
        <v>10</v>
      </c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5"/>
      <c r="CA69" s="145">
        <f>SUM(AX69*BL69)</f>
        <v>50</v>
      </c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7"/>
      <c r="DB69" s="145">
        <v>0</v>
      </c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7"/>
    </row>
    <row r="70" spans="1:132" s="18" customFormat="1" ht="15" customHeight="1">
      <c r="A70" s="207"/>
      <c r="B70" s="106" t="s">
        <v>56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5" t="s">
        <v>44</v>
      </c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103">
        <v>5</v>
      </c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5"/>
      <c r="BL70" s="103">
        <v>26</v>
      </c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5"/>
      <c r="CA70" s="145">
        <f t="shared" si="0"/>
        <v>130</v>
      </c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7"/>
      <c r="DB70" s="145">
        <v>0</v>
      </c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7"/>
    </row>
    <row r="71" spans="1:132" s="18" customFormat="1" ht="15" customHeight="1">
      <c r="A71" s="54"/>
      <c r="B71" s="106" t="s">
        <v>168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5" t="s">
        <v>44</v>
      </c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103">
        <v>1</v>
      </c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5"/>
      <c r="BL71" s="103">
        <v>800</v>
      </c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5"/>
      <c r="CA71" s="145">
        <f>SUM(AX71*BL71)</f>
        <v>800</v>
      </c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7"/>
      <c r="DB71" s="145">
        <v>0</v>
      </c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7"/>
    </row>
    <row r="72" spans="1:132" s="29" customFormat="1" ht="14.2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31"/>
      <c r="AH72" s="31"/>
      <c r="AI72" s="31"/>
      <c r="AJ72" s="31"/>
      <c r="BM72" s="19" t="s">
        <v>22</v>
      </c>
      <c r="BN72" s="13"/>
      <c r="BO72" s="13"/>
      <c r="BP72" s="13"/>
      <c r="BQ72" s="13"/>
      <c r="BR72" s="13"/>
      <c r="BS72" s="21"/>
      <c r="BT72" s="21"/>
      <c r="BU72" s="21"/>
      <c r="BV72" s="21"/>
      <c r="BW72" s="21"/>
      <c r="BX72" s="21"/>
      <c r="BZ72" s="22"/>
      <c r="CA72" s="171">
        <f>SUM(CA47:DA71)</f>
        <v>5760</v>
      </c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3"/>
      <c r="DB72" s="171">
        <f>SUM(DB47:EB70)</f>
        <v>0</v>
      </c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3"/>
    </row>
    <row r="73" spans="1:132" s="29" customFormat="1" ht="14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32"/>
      <c r="AH73" s="32"/>
      <c r="AI73" s="32"/>
      <c r="AJ73" s="32"/>
      <c r="BM73" s="24"/>
      <c r="BN73" s="23"/>
      <c r="BO73" s="23"/>
      <c r="BP73" s="23"/>
      <c r="BQ73" s="23"/>
      <c r="BR73" s="23"/>
      <c r="BS73" s="27"/>
      <c r="BT73" s="27"/>
      <c r="BU73" s="27"/>
      <c r="BV73" s="27"/>
      <c r="BW73" s="27"/>
      <c r="BX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</row>
    <row r="74" spans="1:132" s="29" customFormat="1" ht="14.25">
      <c r="A74" s="120" t="s">
        <v>135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</row>
    <row r="75" spans="1:132" s="29" customFormat="1" ht="14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</row>
    <row r="76" spans="1:132" s="29" customFormat="1" ht="15">
      <c r="A76" s="102" t="s">
        <v>80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</row>
    <row r="77" spans="1:132" s="29" customFormat="1" ht="15">
      <c r="A77" s="55" t="s">
        <v>0</v>
      </c>
      <c r="B77" s="104"/>
      <c r="C77" s="104"/>
      <c r="D77" s="104"/>
      <c r="E77" s="104"/>
      <c r="F77" s="105"/>
      <c r="G77" s="58" t="s">
        <v>1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5" t="s">
        <v>73</v>
      </c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7"/>
      <c r="DB77" s="55" t="s">
        <v>77</v>
      </c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7"/>
    </row>
    <row r="78" spans="1:132" s="29" customFormat="1" ht="15">
      <c r="A78" s="103"/>
      <c r="B78" s="104"/>
      <c r="C78" s="104"/>
      <c r="D78" s="104"/>
      <c r="E78" s="104"/>
      <c r="F78" s="105"/>
      <c r="G78" s="176">
        <v>2</v>
      </c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03">
        <v>3</v>
      </c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5"/>
      <c r="DB78" s="103">
        <v>4</v>
      </c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5"/>
    </row>
    <row r="79" spans="1:132" s="29" customFormat="1" ht="15">
      <c r="A79" s="103"/>
      <c r="B79" s="104"/>
      <c r="C79" s="104"/>
      <c r="D79" s="104"/>
      <c r="E79" s="104"/>
      <c r="F79" s="105"/>
      <c r="G79" s="178" t="s">
        <v>76</v>
      </c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80"/>
      <c r="CA79" s="103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5"/>
      <c r="DB79" s="103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5"/>
    </row>
    <row r="80" spans="1:132" s="29" customFormat="1" ht="15">
      <c r="A80" s="156" t="s">
        <v>2</v>
      </c>
      <c r="B80" s="157"/>
      <c r="C80" s="157"/>
      <c r="D80" s="157"/>
      <c r="E80" s="157"/>
      <c r="F80" s="158"/>
      <c r="G80" s="37"/>
      <c r="H80" s="106" t="s">
        <v>153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7"/>
      <c r="CA80" s="153">
        <v>500</v>
      </c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5"/>
      <c r="DB80" s="153">
        <v>500</v>
      </c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5"/>
    </row>
    <row r="81" spans="1:132" s="29" customFormat="1" ht="34.5" customHeight="1">
      <c r="A81" s="156" t="s">
        <v>3</v>
      </c>
      <c r="B81" s="157"/>
      <c r="C81" s="157"/>
      <c r="D81" s="157"/>
      <c r="E81" s="157"/>
      <c r="F81" s="158"/>
      <c r="G81" s="37"/>
      <c r="H81" s="106" t="s">
        <v>154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7"/>
      <c r="CA81" s="153">
        <v>1000</v>
      </c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5"/>
      <c r="DB81" s="153">
        <v>1000</v>
      </c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5"/>
    </row>
    <row r="82" spans="1:132" s="29" customFormat="1" ht="15">
      <c r="A82" s="181" t="s">
        <v>4</v>
      </c>
      <c r="B82" s="182"/>
      <c r="C82" s="182"/>
      <c r="D82" s="182"/>
      <c r="E82" s="182"/>
      <c r="F82" s="183"/>
      <c r="G82" s="38"/>
      <c r="H82" s="117" t="s">
        <v>137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8"/>
      <c r="CA82" s="184">
        <v>1500</v>
      </c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6"/>
      <c r="DB82" s="184">
        <v>1500</v>
      </c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6"/>
    </row>
    <row r="83" spans="1:132" s="29" customFormat="1" ht="15">
      <c r="A83" s="156" t="s">
        <v>8</v>
      </c>
      <c r="B83" s="157"/>
      <c r="C83" s="157"/>
      <c r="D83" s="157"/>
      <c r="E83" s="157"/>
      <c r="F83" s="158"/>
      <c r="G83" s="37"/>
      <c r="H83" s="106" t="s">
        <v>138</v>
      </c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7"/>
      <c r="CA83" s="153">
        <v>2000</v>
      </c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5"/>
      <c r="DB83" s="153">
        <v>2000</v>
      </c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5"/>
    </row>
    <row r="84" spans="1:132" s="29" customFormat="1" ht="15">
      <c r="A84" s="156" t="s">
        <v>139</v>
      </c>
      <c r="B84" s="157"/>
      <c r="C84" s="157"/>
      <c r="D84" s="157"/>
      <c r="E84" s="157"/>
      <c r="F84" s="158"/>
      <c r="G84" s="37"/>
      <c r="H84" s="106" t="s">
        <v>156</v>
      </c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7"/>
      <c r="CA84" s="153">
        <v>3000</v>
      </c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5"/>
      <c r="DB84" s="153">
        <v>3000</v>
      </c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5"/>
    </row>
    <row r="85" spans="1:132" s="29" customFormat="1" ht="36" customHeight="1">
      <c r="A85" s="156" t="s">
        <v>155</v>
      </c>
      <c r="B85" s="157"/>
      <c r="C85" s="157"/>
      <c r="D85" s="157"/>
      <c r="E85" s="157"/>
      <c r="F85" s="158"/>
      <c r="G85" s="37"/>
      <c r="H85" s="106" t="s">
        <v>157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7"/>
      <c r="CA85" s="153">
        <v>1000</v>
      </c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5"/>
      <c r="DB85" s="153">
        <v>1000</v>
      </c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5"/>
    </row>
    <row r="86" spans="77:132" s="29" customFormat="1" ht="14.25">
      <c r="BY86" s="30" t="s">
        <v>22</v>
      </c>
      <c r="CA86" s="171">
        <f>SUM(CA80:DA85)</f>
        <v>9000</v>
      </c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3"/>
      <c r="DB86" s="171">
        <f>SUM(DB80:EB85)</f>
        <v>9000</v>
      </c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3"/>
    </row>
    <row r="87" spans="146:172" ht="15">
      <c r="EP87" s="187">
        <f>BM88+'стр.5_6'!DU11</f>
        <v>43299</v>
      </c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</row>
    <row r="88" spans="1:155" s="7" customFormat="1" ht="13.5" customHeight="1">
      <c r="A88" s="76" t="s">
        <v>27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170">
        <f>+DB86+DB72+DB28+DB21+DB10</f>
        <v>34639</v>
      </c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8"/>
      <c r="DS88" s="8"/>
      <c r="DT88" s="8"/>
      <c r="DU88" s="8"/>
      <c r="DV88" s="8"/>
      <c r="DW88" s="8"/>
      <c r="DX88" s="8"/>
      <c r="DY88" s="8"/>
      <c r="DZ88" s="8"/>
      <c r="EA88" s="8"/>
      <c r="EY88" s="52" t="e">
        <f>EP7ё</f>
        <v>#NAME?</v>
      </c>
    </row>
    <row r="93" ht="15">
      <c r="EY93" s="53">
        <f>EP87+'[1]стр.7_9'!$EL$79:$FW$79</f>
        <v>43299</v>
      </c>
    </row>
    <row r="94" ht="15">
      <c r="EH94" s="53" t="e">
        <f>EP87+'[1]стр.7_9'!$EL$79:$FW$79</f>
        <v>#VALUE!</v>
      </c>
    </row>
  </sheetData>
  <sheetProtection/>
  <mergeCells count="363">
    <mergeCell ref="B71:AJ71"/>
    <mergeCell ref="AK71:AW71"/>
    <mergeCell ref="AX71:BK71"/>
    <mergeCell ref="BL71:BZ71"/>
    <mergeCell ref="CA71:DA71"/>
    <mergeCell ref="DB71:EB71"/>
    <mergeCell ref="A39:AJ39"/>
    <mergeCell ref="AK39:AW39"/>
    <mergeCell ref="AX39:BK39"/>
    <mergeCell ref="BL39:BZ39"/>
    <mergeCell ref="CA39:DA39"/>
    <mergeCell ref="DB39:EB39"/>
    <mergeCell ref="DB37:EB37"/>
    <mergeCell ref="A38:AJ38"/>
    <mergeCell ref="AK38:AW38"/>
    <mergeCell ref="AX38:BK38"/>
    <mergeCell ref="BL38:BZ38"/>
    <mergeCell ref="CA38:DA38"/>
    <mergeCell ref="DB38:EB38"/>
    <mergeCell ref="AK36:AW36"/>
    <mergeCell ref="AX36:BK36"/>
    <mergeCell ref="BL36:BZ36"/>
    <mergeCell ref="CA36:DA36"/>
    <mergeCell ref="DB36:EB36"/>
    <mergeCell ref="A37:AJ37"/>
    <mergeCell ref="AK37:AW37"/>
    <mergeCell ref="AX37:BK37"/>
    <mergeCell ref="BL37:BZ37"/>
    <mergeCell ref="CA37:DA37"/>
    <mergeCell ref="CA35:DA35"/>
    <mergeCell ref="DB35:EB35"/>
    <mergeCell ref="A30:EB30"/>
    <mergeCell ref="A31:AJ31"/>
    <mergeCell ref="AK32:AW32"/>
    <mergeCell ref="AX32:BK32"/>
    <mergeCell ref="BL32:BZ32"/>
    <mergeCell ref="CA32:DA32"/>
    <mergeCell ref="DB32:EB32"/>
    <mergeCell ref="A35:AJ35"/>
    <mergeCell ref="AK34:AW34"/>
    <mergeCell ref="AX34:BK34"/>
    <mergeCell ref="BL34:BZ34"/>
    <mergeCell ref="CA40:DA40"/>
    <mergeCell ref="DB40:EB40"/>
    <mergeCell ref="AK35:AW35"/>
    <mergeCell ref="AX35:BK35"/>
    <mergeCell ref="BL35:BZ35"/>
    <mergeCell ref="A36:AJ36"/>
    <mergeCell ref="A34:AJ34"/>
    <mergeCell ref="CA34:DA34"/>
    <mergeCell ref="DB34:EB34"/>
    <mergeCell ref="A32:AJ32"/>
    <mergeCell ref="A33:AJ33"/>
    <mergeCell ref="AK33:AW33"/>
    <mergeCell ref="AX33:BK33"/>
    <mergeCell ref="BL33:BZ33"/>
    <mergeCell ref="CA33:DA33"/>
    <mergeCell ref="DB33:EB33"/>
    <mergeCell ref="A20:F20"/>
    <mergeCell ref="BJ19:BZ19"/>
    <mergeCell ref="CA19:DA19"/>
    <mergeCell ref="DB19:EB19"/>
    <mergeCell ref="H20:BI20"/>
    <mergeCell ref="BJ20:BZ20"/>
    <mergeCell ref="CA20:DA20"/>
    <mergeCell ref="DB20:EB20"/>
    <mergeCell ref="A74:EB75"/>
    <mergeCell ref="EP87:FP87"/>
    <mergeCell ref="H18:BI18"/>
    <mergeCell ref="BJ18:BZ18"/>
    <mergeCell ref="CA18:DA18"/>
    <mergeCell ref="DB18:EB18"/>
    <mergeCell ref="A18:F18"/>
    <mergeCell ref="H19:BI19"/>
    <mergeCell ref="DB83:EB83"/>
    <mergeCell ref="A19:F19"/>
    <mergeCell ref="DB81:EB81"/>
    <mergeCell ref="A82:F82"/>
    <mergeCell ref="H82:BZ82"/>
    <mergeCell ref="DB82:EB82"/>
    <mergeCell ref="DB86:EB86"/>
    <mergeCell ref="H83:BZ83"/>
    <mergeCell ref="CA82:DA82"/>
    <mergeCell ref="A83:F83"/>
    <mergeCell ref="CA83:DA83"/>
    <mergeCell ref="CA86:DA86"/>
    <mergeCell ref="G79:BZ79"/>
    <mergeCell ref="CA79:DA79"/>
    <mergeCell ref="A79:F79"/>
    <mergeCell ref="A81:F81"/>
    <mergeCell ref="H81:BZ81"/>
    <mergeCell ref="A84:F84"/>
    <mergeCell ref="H84:BZ84"/>
    <mergeCell ref="CA84:DA84"/>
    <mergeCell ref="CA81:DA81"/>
    <mergeCell ref="A76:BA76"/>
    <mergeCell ref="A77:F77"/>
    <mergeCell ref="G77:BZ77"/>
    <mergeCell ref="CA77:DA77"/>
    <mergeCell ref="DB77:EB77"/>
    <mergeCell ref="A78:F78"/>
    <mergeCell ref="G78:BZ78"/>
    <mergeCell ref="CA78:DA78"/>
    <mergeCell ref="DB78:EB78"/>
    <mergeCell ref="H9:BH9"/>
    <mergeCell ref="BI9:BZ9"/>
    <mergeCell ref="CA9:DA9"/>
    <mergeCell ref="DB9:EB9"/>
    <mergeCell ref="A16:F16"/>
    <mergeCell ref="B48:AJ48"/>
    <mergeCell ref="AK48:AW48"/>
    <mergeCell ref="AX48:BK48"/>
    <mergeCell ref="BL48:BZ48"/>
    <mergeCell ref="CA48:DA48"/>
    <mergeCell ref="DB48:EB48"/>
    <mergeCell ref="CA60:DA60"/>
    <mergeCell ref="DB60:EB60"/>
    <mergeCell ref="AX61:BK61"/>
    <mergeCell ref="B62:AJ62"/>
    <mergeCell ref="DB45:EB45"/>
    <mergeCell ref="B55:AJ55"/>
    <mergeCell ref="AK55:AW55"/>
    <mergeCell ref="AX55:BK55"/>
    <mergeCell ref="BL45:BZ45"/>
    <mergeCell ref="CA44:DA44"/>
    <mergeCell ref="BL50:BZ50"/>
    <mergeCell ref="DB57:EB57"/>
    <mergeCell ref="DB55:EB55"/>
    <mergeCell ref="B56:AJ56"/>
    <mergeCell ref="DB70:EB70"/>
    <mergeCell ref="B60:AJ60"/>
    <mergeCell ref="AK60:AW60"/>
    <mergeCell ref="AX60:BK60"/>
    <mergeCell ref="BL60:BZ60"/>
    <mergeCell ref="B70:AJ70"/>
    <mergeCell ref="AK70:AW70"/>
    <mergeCell ref="AX70:BK70"/>
    <mergeCell ref="B59:AJ59"/>
    <mergeCell ref="AK59:AW59"/>
    <mergeCell ref="AX59:BK59"/>
    <mergeCell ref="B61:AJ61"/>
    <mergeCell ref="B68:AJ68"/>
    <mergeCell ref="AK62:AW62"/>
    <mergeCell ref="AX62:BK62"/>
    <mergeCell ref="G14:BI14"/>
    <mergeCell ref="A15:F15"/>
    <mergeCell ref="B57:AJ57"/>
    <mergeCell ref="BJ15:BZ15"/>
    <mergeCell ref="AX56:BK56"/>
    <mergeCell ref="H8:BH8"/>
    <mergeCell ref="A12:EB12"/>
    <mergeCell ref="DB8:EB8"/>
    <mergeCell ref="CA10:DA10"/>
    <mergeCell ref="BJ14:BZ14"/>
    <mergeCell ref="DB10:EB10"/>
    <mergeCell ref="CA8:DA8"/>
    <mergeCell ref="DB14:EB14"/>
    <mergeCell ref="B13:AN13"/>
    <mergeCell ref="A9:F9"/>
    <mergeCell ref="A2:EB2"/>
    <mergeCell ref="CA4:DA4"/>
    <mergeCell ref="CA5:DA5"/>
    <mergeCell ref="CA6:DA6"/>
    <mergeCell ref="DB5:EB5"/>
    <mergeCell ref="H6:BH6"/>
    <mergeCell ref="A3:AG3"/>
    <mergeCell ref="A4:F4"/>
    <mergeCell ref="G4:BH4"/>
    <mergeCell ref="BI4:BZ4"/>
    <mergeCell ref="DB21:EB21"/>
    <mergeCell ref="DB15:EB15"/>
    <mergeCell ref="DB16:EB16"/>
    <mergeCell ref="DB17:EB17"/>
    <mergeCell ref="G5:BH5"/>
    <mergeCell ref="B51:AJ51"/>
    <mergeCell ref="G15:BI15"/>
    <mergeCell ref="CA16:DA16"/>
    <mergeCell ref="DB46:EB46"/>
    <mergeCell ref="AX46:BK46"/>
    <mergeCell ref="DB4:EB4"/>
    <mergeCell ref="BI6:BZ6"/>
    <mergeCell ref="DB6:EB6"/>
    <mergeCell ref="A6:F6"/>
    <mergeCell ref="A5:F5"/>
    <mergeCell ref="BI5:BZ5"/>
    <mergeCell ref="A7:F7"/>
    <mergeCell ref="H7:BH7"/>
    <mergeCell ref="BI7:BZ7"/>
    <mergeCell ref="CA70:DA70"/>
    <mergeCell ref="BL59:BZ59"/>
    <mergeCell ref="BL58:BZ58"/>
    <mergeCell ref="B58:AJ58"/>
    <mergeCell ref="CA56:DA56"/>
    <mergeCell ref="H16:BI16"/>
    <mergeCell ref="BJ16:BZ16"/>
    <mergeCell ref="A14:F14"/>
    <mergeCell ref="BI8:BZ8"/>
    <mergeCell ref="A44:AJ44"/>
    <mergeCell ref="AK44:AW44"/>
    <mergeCell ref="B46:AJ46"/>
    <mergeCell ref="BL46:BZ46"/>
    <mergeCell ref="AK45:AW45"/>
    <mergeCell ref="BL44:BZ44"/>
    <mergeCell ref="AX45:BK45"/>
    <mergeCell ref="DB54:EB54"/>
    <mergeCell ref="A8:F8"/>
    <mergeCell ref="A88:BL88"/>
    <mergeCell ref="B49:AJ49"/>
    <mergeCell ref="AX49:BK49"/>
    <mergeCell ref="BL49:BZ49"/>
    <mergeCell ref="B50:AJ50"/>
    <mergeCell ref="B47:AJ47"/>
    <mergeCell ref="BL70:BZ70"/>
    <mergeCell ref="AK58:AW58"/>
    <mergeCell ref="BM88:DQ88"/>
    <mergeCell ref="DB50:EB50"/>
    <mergeCell ref="DB72:EB72"/>
    <mergeCell ref="CA51:DA51"/>
    <mergeCell ref="CA49:DA49"/>
    <mergeCell ref="CA58:DA58"/>
    <mergeCell ref="CA57:DA57"/>
    <mergeCell ref="CA72:DA72"/>
    <mergeCell ref="CA59:DA59"/>
    <mergeCell ref="DB59:EB59"/>
    <mergeCell ref="AX44:BK44"/>
    <mergeCell ref="DB44:EB44"/>
    <mergeCell ref="CA14:DA14"/>
    <mergeCell ref="CA15:DA15"/>
    <mergeCell ref="CA45:DA45"/>
    <mergeCell ref="A45:AJ45"/>
    <mergeCell ref="CA21:DA21"/>
    <mergeCell ref="CA17:DA17"/>
    <mergeCell ref="DB25:EB25"/>
    <mergeCell ref="A26:AJ26"/>
    <mergeCell ref="AK47:AW47"/>
    <mergeCell ref="CA46:DA46"/>
    <mergeCell ref="DB61:EB61"/>
    <mergeCell ref="AK49:AW49"/>
    <mergeCell ref="DB49:EB49"/>
    <mergeCell ref="DB51:EB51"/>
    <mergeCell ref="AX50:BK50"/>
    <mergeCell ref="AX47:BK47"/>
    <mergeCell ref="DB58:EB58"/>
    <mergeCell ref="CA50:DA50"/>
    <mergeCell ref="A42:EB42"/>
    <mergeCell ref="BL61:BZ61"/>
    <mergeCell ref="CA61:DA61"/>
    <mergeCell ref="AK51:AW51"/>
    <mergeCell ref="A43:AS43"/>
    <mergeCell ref="B54:AJ54"/>
    <mergeCell ref="AK54:AW54"/>
    <mergeCell ref="AX54:BK54"/>
    <mergeCell ref="AK50:AW50"/>
    <mergeCell ref="AK46:AW46"/>
    <mergeCell ref="AK57:AW57"/>
    <mergeCell ref="AX57:BK57"/>
    <mergeCell ref="AK61:AW61"/>
    <mergeCell ref="AK56:AW56"/>
    <mergeCell ref="DB64:EB64"/>
    <mergeCell ref="DB62:EB62"/>
    <mergeCell ref="BL56:BZ56"/>
    <mergeCell ref="BL57:BZ57"/>
    <mergeCell ref="DB56:EB56"/>
    <mergeCell ref="AX58:BK58"/>
    <mergeCell ref="CA63:DA63"/>
    <mergeCell ref="DB63:EB63"/>
    <mergeCell ref="BL62:BZ62"/>
    <mergeCell ref="CA62:DA62"/>
    <mergeCell ref="BL51:BZ51"/>
    <mergeCell ref="AX51:BK51"/>
    <mergeCell ref="CA55:DA55"/>
    <mergeCell ref="BL55:BZ55"/>
    <mergeCell ref="BL54:BZ54"/>
    <mergeCell ref="CA54:DA54"/>
    <mergeCell ref="AX65:BK65"/>
    <mergeCell ref="BL65:BZ65"/>
    <mergeCell ref="B63:AJ63"/>
    <mergeCell ref="AK63:AW63"/>
    <mergeCell ref="AX63:BK63"/>
    <mergeCell ref="BL63:BZ63"/>
    <mergeCell ref="DB67:EB67"/>
    <mergeCell ref="B66:AJ66"/>
    <mergeCell ref="B64:AJ64"/>
    <mergeCell ref="AK64:AW64"/>
    <mergeCell ref="AX64:BK64"/>
    <mergeCell ref="BL64:BZ64"/>
    <mergeCell ref="AX66:BK66"/>
    <mergeCell ref="CA64:DA64"/>
    <mergeCell ref="B65:AJ65"/>
    <mergeCell ref="AK65:AW65"/>
    <mergeCell ref="CA66:DA66"/>
    <mergeCell ref="BL66:BZ66"/>
    <mergeCell ref="B67:AJ67"/>
    <mergeCell ref="AK67:AW67"/>
    <mergeCell ref="AX67:BK67"/>
    <mergeCell ref="BL67:BZ67"/>
    <mergeCell ref="CA67:DA67"/>
    <mergeCell ref="DB79:EB79"/>
    <mergeCell ref="A80:F80"/>
    <mergeCell ref="H80:BZ80"/>
    <mergeCell ref="CA80:DA80"/>
    <mergeCell ref="DB80:EB80"/>
    <mergeCell ref="CA7:DA7"/>
    <mergeCell ref="DB7:EB7"/>
    <mergeCell ref="A17:F17"/>
    <mergeCell ref="H17:BI17"/>
    <mergeCell ref="BJ17:BZ17"/>
    <mergeCell ref="BL47:BZ47"/>
    <mergeCell ref="CA47:DA47"/>
    <mergeCell ref="DB47:EB47"/>
    <mergeCell ref="A23:EB23"/>
    <mergeCell ref="A24:AJ24"/>
    <mergeCell ref="A25:AJ25"/>
    <mergeCell ref="AK25:AW25"/>
    <mergeCell ref="AX25:BK25"/>
    <mergeCell ref="BL25:BZ25"/>
    <mergeCell ref="CA25:DA25"/>
    <mergeCell ref="AK26:AW26"/>
    <mergeCell ref="AX26:BK26"/>
    <mergeCell ref="BL26:BZ26"/>
    <mergeCell ref="CA26:DA26"/>
    <mergeCell ref="DB26:EB26"/>
    <mergeCell ref="A27:AJ27"/>
    <mergeCell ref="AK27:AW27"/>
    <mergeCell ref="AX27:BK27"/>
    <mergeCell ref="BL27:BZ27"/>
    <mergeCell ref="CA27:DA27"/>
    <mergeCell ref="DB27:EB27"/>
    <mergeCell ref="BL52:BZ52"/>
    <mergeCell ref="CA52:DA52"/>
    <mergeCell ref="DB28:EB28"/>
    <mergeCell ref="DB52:EB52"/>
    <mergeCell ref="B53:AJ53"/>
    <mergeCell ref="AK53:AW53"/>
    <mergeCell ref="AX53:BK53"/>
    <mergeCell ref="BL53:BZ53"/>
    <mergeCell ref="CA53:DA53"/>
    <mergeCell ref="B69:AJ69"/>
    <mergeCell ref="AK69:AW69"/>
    <mergeCell ref="AX69:BK69"/>
    <mergeCell ref="BL69:BZ69"/>
    <mergeCell ref="CA69:DA69"/>
    <mergeCell ref="DB68:EB68"/>
    <mergeCell ref="DB69:EB69"/>
    <mergeCell ref="AK68:AW68"/>
    <mergeCell ref="AX68:BK68"/>
    <mergeCell ref="BL68:BZ68"/>
    <mergeCell ref="CA68:DA68"/>
    <mergeCell ref="DB53:EB53"/>
    <mergeCell ref="DB66:EB66"/>
    <mergeCell ref="AK66:AW66"/>
    <mergeCell ref="CA65:DA65"/>
    <mergeCell ref="DB65:EB65"/>
    <mergeCell ref="DB84:EB84"/>
    <mergeCell ref="A85:F85"/>
    <mergeCell ref="H85:BZ85"/>
    <mergeCell ref="CA85:DA85"/>
    <mergeCell ref="DB85:EB85"/>
    <mergeCell ref="BL28:BZ28"/>
    <mergeCell ref="CA28:DA28"/>
    <mergeCell ref="B52:AJ52"/>
    <mergeCell ref="AK52:AW52"/>
    <mergeCell ref="AX52:BK52"/>
  </mergeCells>
  <printOptions/>
  <pageMargins left="0.7874015748031497" right="0.5118110236220472" top="0.5905511811023623" bottom="0.3937007874015748" header="0.1968503937007874" footer="0.1968503937007874"/>
  <pageSetup fitToHeight="2"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30"/>
  <sheetViews>
    <sheetView tabSelected="1" view="pageBreakPreview" zoomScaleSheetLayoutView="100" zoomScalePageLayoutView="0" workbookViewId="0" topLeftCell="A1">
      <selection activeCell="BW28" sqref="BW28:CT28"/>
    </sheetView>
  </sheetViews>
  <sheetFormatPr defaultColWidth="0.875" defaultRowHeight="12.75"/>
  <cols>
    <col min="1" max="49" width="0.875" style="3" customWidth="1"/>
    <col min="50" max="50" width="4.625" style="3" customWidth="1"/>
    <col min="51" max="97" width="0.875" style="3" customWidth="1"/>
    <col min="98" max="16384" width="0.875" style="3" customWidth="1"/>
  </cols>
  <sheetData>
    <row r="1" s="4" customFormat="1" ht="3" customHeight="1"/>
    <row r="2" spans="1:98" ht="13.5" customHeight="1">
      <c r="A2" s="76" t="s">
        <v>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ht="12.75" customHeight="1"/>
    <row r="4" spans="1:98" ht="13.5" customHeight="1">
      <c r="A4" s="76" t="s">
        <v>125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</row>
    <row r="5" spans="1:36" ht="15">
      <c r="A5" s="46" t="s">
        <v>122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98" ht="58.5" customHeight="1">
      <c r="A6" s="55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7"/>
      <c r="AQ6" s="195" t="s">
        <v>84</v>
      </c>
      <c r="AR6" s="196"/>
      <c r="AS6" s="196"/>
      <c r="AT6" s="196"/>
      <c r="AU6" s="196"/>
      <c r="AV6" s="196"/>
      <c r="AW6" s="196"/>
      <c r="AX6" s="196"/>
      <c r="AY6" s="55" t="s">
        <v>85</v>
      </c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7"/>
      <c r="BW6" s="55" t="s">
        <v>86</v>
      </c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7"/>
    </row>
    <row r="7" spans="1:98" s="18" customFormat="1" ht="14.25" customHeight="1">
      <c r="A7" s="103">
        <v>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Q7" s="103">
        <v>2</v>
      </c>
      <c r="AR7" s="104"/>
      <c r="AS7" s="104"/>
      <c r="AT7" s="104"/>
      <c r="AU7" s="104"/>
      <c r="AV7" s="104"/>
      <c r="AW7" s="104"/>
      <c r="AX7" s="104"/>
      <c r="AY7" s="103">
        <v>4</v>
      </c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5"/>
      <c r="BW7" s="103">
        <v>5</v>
      </c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5"/>
    </row>
    <row r="8" spans="1:98" s="18" customFormat="1" ht="15">
      <c r="A8" s="9"/>
      <c r="B8" s="106" t="s">
        <v>87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7"/>
      <c r="AQ8" s="73">
        <v>1773.7</v>
      </c>
      <c r="AR8" s="74"/>
      <c r="AS8" s="74"/>
      <c r="AT8" s="74"/>
      <c r="AU8" s="74"/>
      <c r="AV8" s="74"/>
      <c r="AW8" s="74"/>
      <c r="AX8" s="74"/>
      <c r="AY8" s="73">
        <f>ROUND(AQ8*2.2/100,0)</f>
        <v>39</v>
      </c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5"/>
      <c r="BW8" s="70">
        <v>97000</v>
      </c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2"/>
    </row>
    <row r="9" spans="1:98" s="18" customFormat="1" ht="35.25" customHeight="1">
      <c r="A9" s="12"/>
      <c r="B9" s="106" t="s">
        <v>124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7"/>
      <c r="AQ9" s="73"/>
      <c r="AR9" s="74"/>
      <c r="AS9" s="74"/>
      <c r="AT9" s="74"/>
      <c r="AU9" s="74"/>
      <c r="AV9" s="74"/>
      <c r="AW9" s="74"/>
      <c r="AX9" s="74"/>
      <c r="AY9" s="73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5"/>
      <c r="BW9" s="70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2"/>
    </row>
    <row r="10" spans="1:98" s="18" customFormat="1" ht="15">
      <c r="A10" s="1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5"/>
      <c r="AS10" s="45"/>
      <c r="AT10" s="45"/>
      <c r="AU10" s="45"/>
      <c r="AV10" s="45"/>
      <c r="AW10" s="45"/>
      <c r="AX10" s="45"/>
      <c r="AY10" s="190" t="s">
        <v>22</v>
      </c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2"/>
      <c r="BW10" s="171">
        <f>BW8+BW9</f>
        <v>97000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3"/>
    </row>
    <row r="11" spans="1:132" s="17" customFormat="1" ht="14.25">
      <c r="A11" s="76" t="s">
        <v>88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170">
        <f>BW10</f>
        <v>97000</v>
      </c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7"/>
    </row>
    <row r="12" spans="1:98" ht="15">
      <c r="A12" s="1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</row>
    <row r="13" spans="1:98" ht="15">
      <c r="A13" s="76" t="s">
        <v>119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</row>
    <row r="14" spans="1:98" ht="15">
      <c r="A14" s="1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3.5" customHeight="1">
      <c r="A15" s="76" t="s">
        <v>125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</row>
    <row r="16" spans="1:36" ht="15">
      <c r="A16" s="46" t="s">
        <v>118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98" ht="102.75" customHeight="1">
      <c r="A17" s="55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5" t="s">
        <v>91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55" t="s">
        <v>89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7"/>
      <c r="AY17" s="55" t="s">
        <v>92</v>
      </c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7"/>
      <c r="BW17" s="55" t="s">
        <v>93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7"/>
    </row>
    <row r="18" spans="1:98" s="18" customFormat="1" ht="15">
      <c r="A18" s="103">
        <v>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  <c r="W18" s="103">
        <v>2</v>
      </c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  <c r="AK18" s="103">
        <v>3</v>
      </c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5"/>
      <c r="AY18" s="103">
        <v>6</v>
      </c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5"/>
      <c r="BW18" s="103">
        <v>7</v>
      </c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5"/>
    </row>
    <row r="19" spans="1:98" s="18" customFormat="1" ht="78.75" customHeight="1">
      <c r="A19" s="50"/>
      <c r="B19" s="193" t="s">
        <v>90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4"/>
      <c r="W19" s="135">
        <v>1</v>
      </c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103">
        <v>50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03">
        <v>50</v>
      </c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5"/>
      <c r="BW19" s="103">
        <v>100</v>
      </c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5"/>
    </row>
    <row r="20" spans="1:98" s="29" customFormat="1" ht="14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13"/>
      <c r="AW20" s="13"/>
      <c r="AX20" s="13"/>
      <c r="AY20" s="190" t="s">
        <v>22</v>
      </c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2"/>
      <c r="BW20" s="190">
        <f>SUM(BW19:CT19)</f>
        <v>100</v>
      </c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2"/>
    </row>
    <row r="21" spans="1:98" s="29" customFormat="1" ht="14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23"/>
      <c r="AW21" s="23"/>
      <c r="AX21" s="23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</row>
    <row r="22" spans="1:98" s="29" customFormat="1" ht="14.25">
      <c r="A22" s="120" t="s">
        <v>127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</row>
    <row r="23" spans="1:98" s="29" customFormat="1" ht="14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</row>
    <row r="24" spans="1:98" s="29" customFormat="1" ht="15">
      <c r="A24" s="46" t="s">
        <v>118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29" customFormat="1" ht="15">
      <c r="A25" s="55" t="s">
        <v>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5" t="s">
        <v>91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  <c r="AK25" s="55" t="s">
        <v>89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AY25" s="55" t="s">
        <v>92</v>
      </c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55" t="s">
        <v>93</v>
      </c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7"/>
    </row>
    <row r="26" spans="1:98" s="29" customFormat="1" ht="15">
      <c r="A26" s="103">
        <v>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5"/>
      <c r="W26" s="103">
        <v>2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5"/>
      <c r="AK26" s="103">
        <v>3</v>
      </c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103">
        <v>6</v>
      </c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5"/>
      <c r="BW26" s="103">
        <v>7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5"/>
    </row>
    <row r="27" spans="1:98" s="29" customFormat="1" ht="47.25" customHeight="1">
      <c r="A27" s="47"/>
      <c r="B27" s="193" t="s">
        <v>126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4"/>
      <c r="W27" s="135">
        <v>1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103">
        <v>9810.54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5"/>
      <c r="AY27" s="103">
        <v>9810.54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5"/>
      <c r="BW27" s="103">
        <v>1000</v>
      </c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5"/>
    </row>
    <row r="28" spans="1:98" s="29" customFormat="1" ht="14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13"/>
      <c r="AW28" s="13"/>
      <c r="AX28" s="13"/>
      <c r="AY28" s="190" t="s">
        <v>22</v>
      </c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2"/>
      <c r="BW28" s="190">
        <f>SUM(BW27:CT27)</f>
        <v>1000</v>
      </c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2"/>
    </row>
    <row r="29" spans="1:98" s="29" customFormat="1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23"/>
      <c r="AW29" s="23"/>
      <c r="AX29" s="23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</row>
    <row r="30" spans="1:132" s="17" customFormat="1" ht="14.25">
      <c r="A30" s="76" t="s">
        <v>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>
        <f>BW20+BW28</f>
        <v>1100</v>
      </c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7"/>
    </row>
  </sheetData>
  <sheetProtection/>
  <mergeCells count="61">
    <mergeCell ref="A22:CT23"/>
    <mergeCell ref="B27:V27"/>
    <mergeCell ref="W27:AJ27"/>
    <mergeCell ref="AK27:AX27"/>
    <mergeCell ref="AY27:BV27"/>
    <mergeCell ref="BW27:CT27"/>
    <mergeCell ref="W25:AJ25"/>
    <mergeCell ref="AK25:AX25"/>
    <mergeCell ref="A26:V26"/>
    <mergeCell ref="W26:AJ26"/>
    <mergeCell ref="AK26:AX26"/>
    <mergeCell ref="AY26:BV26"/>
    <mergeCell ref="BW26:CT26"/>
    <mergeCell ref="AY28:BV28"/>
    <mergeCell ref="BW28:CT28"/>
    <mergeCell ref="B9:AP9"/>
    <mergeCell ref="AK17:AX17"/>
    <mergeCell ref="AY17:BV17"/>
    <mergeCell ref="BW17:CT17"/>
    <mergeCell ref="A15:CT15"/>
    <mergeCell ref="A2:CT2"/>
    <mergeCell ref="A4:CT4"/>
    <mergeCell ref="A6:AP6"/>
    <mergeCell ref="AQ6:AX6"/>
    <mergeCell ref="AY6:BV6"/>
    <mergeCell ref="BW6:CT6"/>
    <mergeCell ref="A7:AP7"/>
    <mergeCell ref="AQ7:AX7"/>
    <mergeCell ref="AY7:BV7"/>
    <mergeCell ref="BW7:CT7"/>
    <mergeCell ref="B8:AP8"/>
    <mergeCell ref="AQ8:AX8"/>
    <mergeCell ref="AY8:BV8"/>
    <mergeCell ref="BW8:CT8"/>
    <mergeCell ref="A11:BL11"/>
    <mergeCell ref="W18:AJ18"/>
    <mergeCell ref="AK18:AX18"/>
    <mergeCell ref="AY18:BV18"/>
    <mergeCell ref="BW18:CT18"/>
    <mergeCell ref="A17:V17"/>
    <mergeCell ref="W17:AJ17"/>
    <mergeCell ref="A30:BL30"/>
    <mergeCell ref="BM30:DQ30"/>
    <mergeCell ref="B19:V19"/>
    <mergeCell ref="W19:AJ19"/>
    <mergeCell ref="AK19:AX19"/>
    <mergeCell ref="AY19:BV19"/>
    <mergeCell ref="BW19:CT19"/>
    <mergeCell ref="A25:V25"/>
    <mergeCell ref="AY25:BV25"/>
    <mergeCell ref="BW25:CT25"/>
    <mergeCell ref="AQ9:AX9"/>
    <mergeCell ref="AY9:BV9"/>
    <mergeCell ref="BW9:CT9"/>
    <mergeCell ref="AY10:BV10"/>
    <mergeCell ref="BW10:CT10"/>
    <mergeCell ref="AY20:BV20"/>
    <mergeCell ref="BW20:CT20"/>
    <mergeCell ref="BM11:DQ11"/>
    <mergeCell ref="A13:CT13"/>
    <mergeCell ref="A18:V1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Владимировна</cp:lastModifiedBy>
  <cp:lastPrinted>2020-01-06T14:26:46Z</cp:lastPrinted>
  <dcterms:created xsi:type="dcterms:W3CDTF">2011-01-11T10:10:51Z</dcterms:created>
  <dcterms:modified xsi:type="dcterms:W3CDTF">2020-01-06T14:26:51Z</dcterms:modified>
  <cp:category/>
  <cp:version/>
  <cp:contentType/>
  <cp:contentStatus/>
</cp:coreProperties>
</file>